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i/Dropbox/Budget and Accounting Sharing/BUDGETING/2021-2022/"/>
    </mc:Choice>
  </mc:AlternateContent>
  <xr:revisionPtr revIDLastSave="0" documentId="8_{B9B0A54C-920E-7745-85AC-B5A2D1B13E58}" xr6:coauthVersionLast="45" xr6:coauthVersionMax="45" xr10:uidLastSave="{00000000-0000-0000-0000-000000000000}"/>
  <bookViews>
    <workbookView xWindow="340" yWindow="460" windowWidth="27740" windowHeight="16520" xr2:uid="{FDA28E27-BA8E-9B48-AD2D-5ADAF2C1DA8A}"/>
  </bookViews>
  <sheets>
    <sheet name="Budget" sheetId="1" r:id="rId1"/>
  </sheets>
  <definedNames>
    <definedName name="_xlnm.Print_Titles" localSheetId="0">Budget!$4:$5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8" i="1" l="1"/>
  <c r="H182" i="1" l="1"/>
  <c r="I209" i="1" l="1"/>
  <c r="H31" i="1" l="1"/>
  <c r="T15" i="1" l="1"/>
  <c r="T16" i="1" s="1"/>
  <c r="H286" i="1" l="1"/>
  <c r="H282" i="1"/>
  <c r="H280" i="1"/>
  <c r="H278" i="1"/>
  <c r="I276" i="1"/>
  <c r="G276" i="1"/>
  <c r="F276" i="1"/>
  <c r="E276" i="1"/>
  <c r="D276" i="1"/>
  <c r="C276" i="1"/>
  <c r="H274" i="1"/>
  <c r="H272" i="1"/>
  <c r="H271" i="1"/>
  <c r="H270" i="1"/>
  <c r="H268" i="1"/>
  <c r="H267" i="1"/>
  <c r="I261" i="1"/>
  <c r="I284" i="1" s="1"/>
  <c r="G261" i="1"/>
  <c r="G284" i="1" s="1"/>
  <c r="G288" i="1" s="1"/>
  <c r="F261" i="1"/>
  <c r="F284" i="1" s="1"/>
  <c r="F288" i="1" s="1"/>
  <c r="E261" i="1"/>
  <c r="E284" i="1" s="1"/>
  <c r="E288" i="1" s="1"/>
  <c r="D261" i="1"/>
  <c r="D284" i="1" s="1"/>
  <c r="D288" i="1" s="1"/>
  <c r="C261" i="1"/>
  <c r="C284" i="1" s="1"/>
  <c r="C288" i="1" s="1"/>
  <c r="H260" i="1"/>
  <c r="H255" i="1"/>
  <c r="I249" i="1"/>
  <c r="G249" i="1"/>
  <c r="F249" i="1"/>
  <c r="I247" i="1"/>
  <c r="G247" i="1"/>
  <c r="F247" i="1"/>
  <c r="I245" i="1"/>
  <c r="G245" i="1"/>
  <c r="F245" i="1"/>
  <c r="I244" i="1"/>
  <c r="G244" i="1"/>
  <c r="F244" i="1"/>
  <c r="I242" i="1"/>
  <c r="G242" i="1"/>
  <c r="I236" i="1"/>
  <c r="G236" i="1"/>
  <c r="F236" i="1"/>
  <c r="I234" i="1"/>
  <c r="G234" i="1"/>
  <c r="F234" i="1"/>
  <c r="D234" i="1"/>
  <c r="C234" i="1"/>
  <c r="H228" i="1"/>
  <c r="H226" i="1"/>
  <c r="I224" i="1"/>
  <c r="G224" i="1"/>
  <c r="F224" i="1"/>
  <c r="E224" i="1"/>
  <c r="D224" i="1"/>
  <c r="C224" i="1"/>
  <c r="H223" i="1"/>
  <c r="H222" i="1"/>
  <c r="I219" i="1"/>
  <c r="G219" i="1"/>
  <c r="F219" i="1"/>
  <c r="E219" i="1"/>
  <c r="D219" i="1"/>
  <c r="C219" i="1"/>
  <c r="H218" i="1"/>
  <c r="H217" i="1"/>
  <c r="H216" i="1"/>
  <c r="H215" i="1"/>
  <c r="H214" i="1"/>
  <c r="H208" i="1"/>
  <c r="H206" i="1"/>
  <c r="H205" i="1"/>
  <c r="H204" i="1"/>
  <c r="H203" i="1"/>
  <c r="H202" i="1"/>
  <c r="H201" i="1"/>
  <c r="H200" i="1"/>
  <c r="H196" i="1"/>
  <c r="I194" i="1"/>
  <c r="G194" i="1"/>
  <c r="G209" i="1" s="1"/>
  <c r="F194" i="1"/>
  <c r="F209" i="1" s="1"/>
  <c r="E194" i="1"/>
  <c r="E209" i="1" s="1"/>
  <c r="D194" i="1"/>
  <c r="D209" i="1" s="1"/>
  <c r="C194" i="1"/>
  <c r="C209" i="1" s="1"/>
  <c r="H193" i="1"/>
  <c r="H192" i="1"/>
  <c r="H191" i="1"/>
  <c r="H190" i="1"/>
  <c r="H189" i="1"/>
  <c r="H188" i="1"/>
  <c r="I185" i="1"/>
  <c r="G185" i="1"/>
  <c r="F185" i="1"/>
  <c r="E185" i="1"/>
  <c r="D185" i="1"/>
  <c r="C185" i="1"/>
  <c r="H184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I164" i="1"/>
  <c r="G164" i="1"/>
  <c r="F164" i="1"/>
  <c r="E164" i="1"/>
  <c r="D164" i="1"/>
  <c r="C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I131" i="1"/>
  <c r="G131" i="1"/>
  <c r="F131" i="1"/>
  <c r="E131" i="1"/>
  <c r="D131" i="1"/>
  <c r="C131" i="1"/>
  <c r="H130" i="1"/>
  <c r="H129" i="1"/>
  <c r="H128" i="1"/>
  <c r="I125" i="1"/>
  <c r="G125" i="1"/>
  <c r="F125" i="1"/>
  <c r="E125" i="1"/>
  <c r="D125" i="1"/>
  <c r="C125" i="1"/>
  <c r="H124" i="1"/>
  <c r="H123" i="1"/>
  <c r="H122" i="1"/>
  <c r="H121" i="1"/>
  <c r="H120" i="1"/>
  <c r="H119" i="1"/>
  <c r="F116" i="1"/>
  <c r="E116" i="1"/>
  <c r="D116" i="1"/>
  <c r="C116" i="1"/>
  <c r="H115" i="1"/>
  <c r="H114" i="1"/>
  <c r="H113" i="1"/>
  <c r="H112" i="1"/>
  <c r="H111" i="1"/>
  <c r="I110" i="1"/>
  <c r="I116" i="1" s="1"/>
  <c r="G110" i="1"/>
  <c r="G116" i="1" s="1"/>
  <c r="G243" i="1" s="1"/>
  <c r="H109" i="1"/>
  <c r="H108" i="1"/>
  <c r="H107" i="1"/>
  <c r="I104" i="1"/>
  <c r="G104" i="1"/>
  <c r="F104" i="1"/>
  <c r="E104" i="1"/>
  <c r="D104" i="1"/>
  <c r="C104" i="1"/>
  <c r="H103" i="1"/>
  <c r="H102" i="1"/>
  <c r="H101" i="1"/>
  <c r="H100" i="1"/>
  <c r="H99" i="1"/>
  <c r="I96" i="1"/>
  <c r="G96" i="1"/>
  <c r="F96" i="1"/>
  <c r="E96" i="1"/>
  <c r="D96" i="1"/>
  <c r="C96" i="1"/>
  <c r="H95" i="1"/>
  <c r="H94" i="1"/>
  <c r="H93" i="1"/>
  <c r="H92" i="1"/>
  <c r="I89" i="1"/>
  <c r="G89" i="1"/>
  <c r="F89" i="1"/>
  <c r="E89" i="1"/>
  <c r="D89" i="1"/>
  <c r="C89" i="1"/>
  <c r="H88" i="1"/>
  <c r="H87" i="1"/>
  <c r="H86" i="1"/>
  <c r="H85" i="1"/>
  <c r="H84" i="1"/>
  <c r="H83" i="1"/>
  <c r="I79" i="1"/>
  <c r="G79" i="1"/>
  <c r="F79" i="1"/>
  <c r="E79" i="1"/>
  <c r="D79" i="1"/>
  <c r="C79" i="1"/>
  <c r="H78" i="1"/>
  <c r="H77" i="1"/>
  <c r="H76" i="1"/>
  <c r="H75" i="1"/>
  <c r="H74" i="1"/>
  <c r="H73" i="1"/>
  <c r="I70" i="1"/>
  <c r="G70" i="1"/>
  <c r="F70" i="1"/>
  <c r="E70" i="1"/>
  <c r="D70" i="1"/>
  <c r="C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F47" i="1"/>
  <c r="E47" i="1"/>
  <c r="D47" i="1"/>
  <c r="C47" i="1"/>
  <c r="H46" i="1"/>
  <c r="H45" i="1"/>
  <c r="G44" i="1"/>
  <c r="G47" i="1" s="1"/>
  <c r="H43" i="1"/>
  <c r="H42" i="1"/>
  <c r="H41" i="1"/>
  <c r="H40" i="1"/>
  <c r="H38" i="1"/>
  <c r="H37" i="1"/>
  <c r="I36" i="1"/>
  <c r="H36" i="1" s="1"/>
  <c r="H35" i="1"/>
  <c r="H34" i="1"/>
  <c r="H33" i="1"/>
  <c r="H32" i="1"/>
  <c r="H30" i="1"/>
  <c r="I26" i="1"/>
  <c r="G26" i="1"/>
  <c r="F26" i="1"/>
  <c r="E26" i="1"/>
  <c r="D26" i="1"/>
  <c r="C26" i="1"/>
  <c r="H25" i="1"/>
  <c r="H24" i="1"/>
  <c r="H23" i="1"/>
  <c r="H22" i="1"/>
  <c r="H21" i="1"/>
  <c r="H20" i="1"/>
  <c r="H19" i="1"/>
  <c r="H18" i="1"/>
  <c r="H17" i="1"/>
  <c r="H16" i="1"/>
  <c r="V15" i="1"/>
  <c r="W15" i="1" s="1"/>
  <c r="H15" i="1"/>
  <c r="H14" i="1"/>
  <c r="H12" i="1"/>
  <c r="H11" i="1"/>
  <c r="H10" i="1"/>
  <c r="H9" i="1"/>
  <c r="I243" i="1" l="1"/>
  <c r="H116" i="1"/>
  <c r="H104" i="1"/>
  <c r="H164" i="1"/>
  <c r="H125" i="1"/>
  <c r="H224" i="1"/>
  <c r="H261" i="1"/>
  <c r="H276" i="1"/>
  <c r="H44" i="1"/>
  <c r="H47" i="1" s="1"/>
  <c r="E211" i="1"/>
  <c r="E230" i="1" s="1"/>
  <c r="E232" i="1" s="1"/>
  <c r="H79" i="1"/>
  <c r="F211" i="1"/>
  <c r="F230" i="1" s="1"/>
  <c r="F232" i="1" s="1"/>
  <c r="H185" i="1"/>
  <c r="H89" i="1"/>
  <c r="H26" i="1"/>
  <c r="H234" i="1"/>
  <c r="H131" i="1"/>
  <c r="H194" i="1"/>
  <c r="H209" i="1" s="1"/>
  <c r="H70" i="1"/>
  <c r="H96" i="1"/>
  <c r="H219" i="1"/>
  <c r="H236" i="1"/>
  <c r="T48" i="1"/>
  <c r="W48" i="1" s="1"/>
  <c r="G211" i="1"/>
  <c r="G230" i="1" s="1"/>
  <c r="G232" i="1" s="1"/>
  <c r="I288" i="1"/>
  <c r="H288" i="1" s="1"/>
  <c r="H284" i="1"/>
  <c r="D211" i="1"/>
  <c r="D230" i="1" s="1"/>
  <c r="D232" i="1" s="1"/>
  <c r="I211" i="1"/>
  <c r="C211" i="1"/>
  <c r="C230" i="1" s="1"/>
  <c r="C232" i="1" s="1"/>
  <c r="H110" i="1"/>
  <c r="I47" i="1"/>
  <c r="T51" i="1" l="1"/>
  <c r="E238" i="1"/>
  <c r="E240" i="1"/>
  <c r="T50" i="1"/>
  <c r="H211" i="1"/>
  <c r="D238" i="1"/>
  <c r="D240" i="1"/>
  <c r="C238" i="1"/>
  <c r="C240" i="1"/>
  <c r="G238" i="1"/>
  <c r="G240" i="1"/>
  <c r="G250" i="1" s="1"/>
  <c r="G251" i="1" s="1"/>
  <c r="F240" i="1"/>
  <c r="F250" i="1" s="1"/>
  <c r="F251" i="1" s="1"/>
  <c r="F238" i="1"/>
  <c r="I230" i="1"/>
  <c r="T47" i="1"/>
  <c r="T49" i="1"/>
  <c r="H230" i="1" l="1"/>
  <c r="I232" i="1"/>
  <c r="I238" i="1" l="1"/>
  <c r="I240" i="1"/>
  <c r="I250" i="1" s="1"/>
  <c r="H232" i="1"/>
  <c r="H238" i="1" s="1"/>
  <c r="I251" i="1" l="1"/>
</calcChain>
</file>

<file path=xl/sharedStrings.xml><?xml version="1.0" encoding="utf-8"?>
<sst xmlns="http://schemas.openxmlformats.org/spreadsheetml/2006/main" count="272" uniqueCount="257">
  <si>
    <t xml:space="preserve"> </t>
  </si>
  <si>
    <t>PRELIMINARY</t>
  </si>
  <si>
    <t>ACTUAL</t>
  </si>
  <si>
    <t>BUDGET</t>
  </si>
  <si>
    <t>CHANGE IN</t>
  </si>
  <si>
    <t>2017 - 2018</t>
  </si>
  <si>
    <t>2018 - 2019</t>
  </si>
  <si>
    <t>2019 - 2020</t>
  </si>
  <si>
    <t>2019 -2020</t>
  </si>
  <si>
    <t>2020 - 2021</t>
  </si>
  <si>
    <t>2021 - 2022</t>
  </si>
  <si>
    <t>REVENUES</t>
  </si>
  <si>
    <t>REVENUE</t>
  </si>
  <si>
    <t>Beginning Fund Balance - Non Grants (estimated)</t>
  </si>
  <si>
    <t>4307 - Summer Reading Program</t>
  </si>
  <si>
    <t>4220 - Film Center Revenue</t>
  </si>
  <si>
    <t>4300 - Grants</t>
  </si>
  <si>
    <t>4401 - Ready to Read</t>
  </si>
  <si>
    <t>5010 - Property Taxes - Jefferson County</t>
  </si>
  <si>
    <t>5030 - Property Taxes - Wasco County</t>
  </si>
  <si>
    <t>5110 - Fines &amp; Fees</t>
  </si>
  <si>
    <t>5117 - Rental - Annex</t>
  </si>
  <si>
    <t xml:space="preserve">5310.1 - Interest income - property taxes </t>
  </si>
  <si>
    <t>5310.0 - Interest income - investments</t>
  </si>
  <si>
    <t>5490 - Miscellaneous Income</t>
  </si>
  <si>
    <t>4010 - Donations - Individuals &amp; Businesses</t>
  </si>
  <si>
    <t>4020 - Legacies &amp; Bequests</t>
  </si>
  <si>
    <t>5130 - Non-resident cards</t>
  </si>
  <si>
    <t>5500 - Transfer from Building and Improvement Fund</t>
  </si>
  <si>
    <t>TOTAL REVENUES</t>
  </si>
  <si>
    <t>PERSONNEL SERVICES</t>
  </si>
  <si>
    <t>SALARIES &amp; RELATED EXPENSES</t>
  </si>
  <si>
    <t>8401 - Workers Compensation</t>
  </si>
  <si>
    <t>6001 - Director</t>
  </si>
  <si>
    <t>6002 - Assistant Director</t>
  </si>
  <si>
    <t>6006 - Library Specialists</t>
  </si>
  <si>
    <t>6007 - Library Clerks</t>
  </si>
  <si>
    <t>6009.0 - Employee Benefits - Health Insurance Prem</t>
  </si>
  <si>
    <t>6009.1 - Employee Benefits - HSA</t>
  </si>
  <si>
    <t>6009.2 - Employee Benefits - Ins Maint. Fees</t>
  </si>
  <si>
    <t>6009.3 - Quickbook fees</t>
  </si>
  <si>
    <t>6009 - Employee Benefits - Other</t>
  </si>
  <si>
    <t>6010 - Pension Plan Contribution PERS</t>
  </si>
  <si>
    <t xml:space="preserve">           PERS Buy Down</t>
  </si>
  <si>
    <t>6011 - Payroll Taxes</t>
  </si>
  <si>
    <t>8XXX - Genealogy Center Wages/Taxes/Pers</t>
  </si>
  <si>
    <t>7001.4 - Ready to Read Wages/Taxes/PERS</t>
  </si>
  <si>
    <t>TOTAL PERSONNEL SERVICES</t>
  </si>
  <si>
    <t>MATERIALS &amp; SERVICES</t>
  </si>
  <si>
    <t>Budget v Actual - no Gabby, No director</t>
  </si>
  <si>
    <t>BUSINESS EXPENSES</t>
  </si>
  <si>
    <t>8601 - Dues &amp; Fees</t>
  </si>
  <si>
    <t>8605 - Vehicle Maintenance</t>
  </si>
  <si>
    <t xml:space="preserve">8606 - Legal  </t>
  </si>
  <si>
    <t>8607 - Accounting - Monthly</t>
  </si>
  <si>
    <t>8609 - Copier Lease</t>
  </si>
  <si>
    <t>8610 - Copier Expense</t>
  </si>
  <si>
    <t>8611 - Marketing &amp; Advertising</t>
  </si>
  <si>
    <t>8612 - Consultant Fees</t>
  </si>
  <si>
    <t>8613 - Bank/Credit Card Service Charges</t>
  </si>
  <si>
    <t>8615 - Accounting - Audit</t>
  </si>
  <si>
    <t>8617 - Software</t>
  </si>
  <si>
    <t>8619.1 DPLS</t>
  </si>
  <si>
    <t>8619.2 - DPL Courier</t>
  </si>
  <si>
    <t>8619.3 - Data Line (Intenet)</t>
  </si>
  <si>
    <t>8621 - Staff Database</t>
  </si>
  <si>
    <t>8622 - Collection Agency</t>
  </si>
  <si>
    <t>8623 - Janitorial</t>
  </si>
  <si>
    <t>8624 - Website Hosting</t>
  </si>
  <si>
    <t>9202 - Miscellaneous Other Expenses</t>
  </si>
  <si>
    <t>TOTAL BUSINESS EXPENSES</t>
  </si>
  <si>
    <t>NON-PERSONNEL EXPENSES</t>
  </si>
  <si>
    <t>8110 - Office Supplies</t>
  </si>
  <si>
    <t>8130 - Processing and other</t>
  </si>
  <si>
    <t>8140 - Postage, Shipping, Delivery</t>
  </si>
  <si>
    <t>8141 - Inter-Library Loan Postage</t>
  </si>
  <si>
    <t>8150 - Craft Supplies</t>
  </si>
  <si>
    <t>8160 - Library Cards</t>
  </si>
  <si>
    <t>TOTAL NON-PERSONNEL EXPENSES</t>
  </si>
  <si>
    <t>TRAVEL/TRAINING/MEETINGS</t>
  </si>
  <si>
    <t>8301 - Board Expenses</t>
  </si>
  <si>
    <t>8310 - Travel</t>
  </si>
  <si>
    <t>8320 - Training</t>
  </si>
  <si>
    <t>8325 - Lodging</t>
  </si>
  <si>
    <t>8330 - Food</t>
  </si>
  <si>
    <t>8335 - Mileage</t>
  </si>
  <si>
    <t>TOTAL TRAVEL/TRAINING/MEETINGS</t>
  </si>
  <si>
    <t>INSURANCE</t>
  </si>
  <si>
    <t>8402 - Property</t>
  </si>
  <si>
    <t>8403 - Automobile</t>
  </si>
  <si>
    <t>8405 - Crime by employee</t>
  </si>
  <si>
    <t>8406 - Liability</t>
  </si>
  <si>
    <t>TOTAL INSURANCE EXPENSE</t>
  </si>
  <si>
    <t>OPERATING EXPENSES - Annex</t>
  </si>
  <si>
    <t>8230 - Heating (gas)</t>
  </si>
  <si>
    <t>8240 - Electric</t>
  </si>
  <si>
    <t>8249 - Water &amp; Sewer</t>
  </si>
  <si>
    <t>8280 - Building Maintenance &amp; Repairs</t>
  </si>
  <si>
    <t>8283 - Supplies</t>
  </si>
  <si>
    <t>TOTAL ANNEX OPERATING EXPENSES</t>
  </si>
  <si>
    <t>OCCUPANCY EXPENSES - GENEALOGY CENTER</t>
  </si>
  <si>
    <t>8700.20 - Electric</t>
  </si>
  <si>
    <t>8700.25 - Heat/Gas</t>
  </si>
  <si>
    <t>8700.45 - Telephone</t>
  </si>
  <si>
    <t>8700.55 - Water &amp; Sewer</t>
  </si>
  <si>
    <t>8700.15 - Data Line (Internet)</t>
  </si>
  <si>
    <t>8700.10 - Building Maintenance &amp; Repairs</t>
  </si>
  <si>
    <t>8700.60 - Databases</t>
  </si>
  <si>
    <t>8700.40 - Security</t>
  </si>
  <si>
    <t>8700.65 - Equipment Maintenance &amp; Repairs</t>
  </si>
  <si>
    <t>TOTAL OCCUPANCY EXPENSES</t>
  </si>
  <si>
    <t>OCCUPANCY EXPENSES - MAIN LIBRARY</t>
  </si>
  <si>
    <t>8510 - Electric</t>
  </si>
  <si>
    <t>8520 - Heat/Gas</t>
  </si>
  <si>
    <t>8530 - Telephone</t>
  </si>
  <si>
    <t>8540 - Water &amp; Sewer</t>
  </si>
  <si>
    <t>85?? - Security</t>
  </si>
  <si>
    <t>8542 - Supplies</t>
  </si>
  <si>
    <t>MAINTENANCE &amp; REPAIRS</t>
  </si>
  <si>
    <t>8551 - Building Repairs</t>
  </si>
  <si>
    <t>8552 - Building Maintenance &amp; Repairs</t>
  </si>
  <si>
    <t>8553 - Equip &amp; Comp &amp; Vehicle Maint &amp; Repairs</t>
  </si>
  <si>
    <t>TOTAL MAINTENANCE &amp; REPAIRS</t>
  </si>
  <si>
    <t>PATRON USABLE MATERIALS</t>
  </si>
  <si>
    <t>7510.1 - Adult Books</t>
  </si>
  <si>
    <t xml:space="preserve">7510.2 - Spanish Books </t>
  </si>
  <si>
    <t>7510.21 - Spanish/Adult</t>
  </si>
  <si>
    <t>7510.22 - Spanish/Other</t>
  </si>
  <si>
    <t>7510.23 - Spanish/Youth</t>
  </si>
  <si>
    <t>7510.3 - Youth Books</t>
  </si>
  <si>
    <t>7510.31 - Youth/Children</t>
  </si>
  <si>
    <t>7510.32 - Youth/Juniors</t>
  </si>
  <si>
    <t>7510.33 - Youth/Teens</t>
  </si>
  <si>
    <t>7510.4 - Inter-library Loan Replacements</t>
  </si>
  <si>
    <t>7520.0 Multi-Media</t>
  </si>
  <si>
    <t>7520.2 - Multi-Media/Spanish</t>
  </si>
  <si>
    <t>7520.3 - Multi-Media/Youth</t>
  </si>
  <si>
    <t>7520.31 - Junior DVDs</t>
  </si>
  <si>
    <t>7520.33 - Teen DVDs</t>
  </si>
  <si>
    <t>7520.34 - Music CDs/Children</t>
  </si>
  <si>
    <t>7520.35 - Audiobooks/Juniors</t>
  </si>
  <si>
    <t>7520.36 - Audiobooks/Teens</t>
  </si>
  <si>
    <t>7530.1 - Periodicals/Adult</t>
  </si>
  <si>
    <t>7530.2 - Periodicals/Spanish</t>
  </si>
  <si>
    <t>7530.3 - Periodicals/Youth</t>
  </si>
  <si>
    <t>7540.1 - Adult</t>
  </si>
  <si>
    <t>7540.3 - Youth</t>
  </si>
  <si>
    <t>8619.11 - Downloadable ebooks, aAudiobooks, eMagazines</t>
  </si>
  <si>
    <t>7535 - Patron Database</t>
  </si>
  <si>
    <t>TOTAL PATRON USABLE MATERIALS</t>
  </si>
  <si>
    <t>PROGRAM EXPENSES</t>
  </si>
  <si>
    <t>7010.1 - Adult</t>
  </si>
  <si>
    <t>7010.2 - Spanish</t>
  </si>
  <si>
    <t>7010.3 Youth Programs</t>
  </si>
  <si>
    <t>7010.34 - Children</t>
  </si>
  <si>
    <t>7010.36 - Teens</t>
  </si>
  <si>
    <t>7010.9 - Outreach</t>
  </si>
  <si>
    <t>7010.97 - Outreach, Adult</t>
  </si>
  <si>
    <t>7010.98 - Decorations</t>
  </si>
  <si>
    <t>7010.99 - Food</t>
  </si>
  <si>
    <t>7010.1 - Children</t>
  </si>
  <si>
    <t>7010.2 - Adult</t>
  </si>
  <si>
    <t>7010.3 - Teens</t>
  </si>
  <si>
    <t>7010.4 - Seniors</t>
  </si>
  <si>
    <t>7010.5 - Spanish</t>
  </si>
  <si>
    <t>7010.6 - Outreach</t>
  </si>
  <si>
    <t>7020 - Summer Reading Program</t>
  </si>
  <si>
    <t>7060 - Community Read</t>
  </si>
  <si>
    <t>7070 - Film Center Expenses</t>
  </si>
  <si>
    <t>TOTAL PROGRAM EXPENSES</t>
  </si>
  <si>
    <t>GRANT EXPENSES</t>
  </si>
  <si>
    <t>7001.0 - Ready to Read - Travel</t>
  </si>
  <si>
    <t>7001.1 - Ready to Read - Books/materials</t>
  </si>
  <si>
    <t>7001.2 - Ready to Read - Incentives</t>
  </si>
  <si>
    <t>7001.3 - Equipment</t>
  </si>
  <si>
    <t>7001.7 - Van Maintenance</t>
  </si>
  <si>
    <t>7001.9 - Ready to Read - Other</t>
  </si>
  <si>
    <t>TOTAL READY TO READ GRANT EXPENSES</t>
  </si>
  <si>
    <t>Various grants</t>
  </si>
  <si>
    <t>7000.35 - CRF</t>
  </si>
  <si>
    <t>7000.7 - BFF Grant</t>
  </si>
  <si>
    <t>7022 - Samuel Johnson Foundation</t>
  </si>
  <si>
    <t>7024 - OSL Mini Expenses</t>
  </si>
  <si>
    <t>7012 - Collins Foundation</t>
  </si>
  <si>
    <t>7017 - JCCC Grant</t>
  </si>
  <si>
    <t>7015 - OLA Teen Book Club</t>
  </si>
  <si>
    <t>7023 - BFF Grant</t>
  </si>
  <si>
    <t>7025 - SDAO Safety &amp; Security</t>
  </si>
  <si>
    <t>7021 - NOTC Program</t>
  </si>
  <si>
    <t>TOTAL GRANT EXPENSES</t>
  </si>
  <si>
    <t>TOTAL MATERIALS &amp; SERVICES</t>
  </si>
  <si>
    <t>CAPITAL OUTLAY</t>
  </si>
  <si>
    <t>9000.1 - Children's Area Improvement</t>
  </si>
  <si>
    <t>9000.2 - RFID</t>
  </si>
  <si>
    <t>9000.3 - Computer Replacement</t>
  </si>
  <si>
    <t>9040 - Building &amp; Improvement</t>
  </si>
  <si>
    <t>9010 - Equipment/Furniture/Computer/Vehicle</t>
  </si>
  <si>
    <t>TOTAL CAPITAL OUTLAY</t>
  </si>
  <si>
    <t>DEBT SERVICE</t>
  </si>
  <si>
    <t>9051 - Mortgage - Principal</t>
  </si>
  <si>
    <t>9052 - Loan Interest/Expenses</t>
  </si>
  <si>
    <t>TOTAL DEBT SERVICE</t>
  </si>
  <si>
    <t>9800 - Transfer from General fund to Bldg &amp; Improv Fund</t>
  </si>
  <si>
    <t>9201 - General Operating Contingency</t>
  </si>
  <si>
    <t>TOTAL EXPENDITURES PAID</t>
  </si>
  <si>
    <t>EXCESS OF REVENUES OVER EXPENDITURES</t>
  </si>
  <si>
    <t>REVENUE REPORTED THAT IS PART OF BEG FB</t>
  </si>
  <si>
    <t>FUND BALANCE, BEGINNING OF YEAR</t>
  </si>
  <si>
    <t>FUND BALANCE, END OF YEAR</t>
  </si>
  <si>
    <t>CHANGE IN FUND BALANCE</t>
  </si>
  <si>
    <t xml:space="preserve">   </t>
  </si>
  <si>
    <t xml:space="preserve">   PERS Buydown</t>
  </si>
  <si>
    <t xml:space="preserve">    Genealogy Expenses</t>
  </si>
  <si>
    <t xml:space="preserve">   Transfer to Building &amp; Improvement Fund</t>
  </si>
  <si>
    <t xml:space="preserve">   General Operating Contingency</t>
  </si>
  <si>
    <t xml:space="preserve">   Vehicle purchase</t>
  </si>
  <si>
    <t xml:space="preserve">   Transfer from Building Improvement Fund unlikely to receive</t>
  </si>
  <si>
    <t xml:space="preserve">   FlexLease loan payoff</t>
  </si>
  <si>
    <t xml:space="preserve">   Employee Benefits - Other</t>
  </si>
  <si>
    <t xml:space="preserve">   Net Income (Loss) From Normal Operations</t>
  </si>
  <si>
    <t>BUILDING &amp; IMPROVEMENT FUND</t>
  </si>
  <si>
    <t>8000 - Transfer from General fund</t>
  </si>
  <si>
    <t>9100 - Interest Income (Fund #793)</t>
  </si>
  <si>
    <t>9101 - Misc. Other Income</t>
  </si>
  <si>
    <t>9155 - Rental Income</t>
  </si>
  <si>
    <t>Grants</t>
  </si>
  <si>
    <t>9750 - Interest income</t>
  </si>
  <si>
    <t>TOTAL REVENUE</t>
  </si>
  <si>
    <t>EXPENDITURES</t>
  </si>
  <si>
    <t xml:space="preserve">  MATERIALS &amp; SERVICES</t>
  </si>
  <si>
    <t xml:space="preserve">    Advertising</t>
  </si>
  <si>
    <t xml:space="preserve">    Bank Charges</t>
  </si>
  <si>
    <t xml:space="preserve">    Office Supplies</t>
  </si>
  <si>
    <t xml:space="preserve">    9255 - Property Management Fee</t>
  </si>
  <si>
    <t xml:space="preserve">    9258 -  Insurance</t>
  </si>
  <si>
    <t xml:space="preserve">    9955 - Interest expense</t>
  </si>
  <si>
    <t xml:space="preserve">    9270 - Legal Fees</t>
  </si>
  <si>
    <t xml:space="preserve">    9265 - Taxes</t>
  </si>
  <si>
    <t xml:space="preserve">    9256 - Repairs &amp; maintenance</t>
  </si>
  <si>
    <t xml:space="preserve">    9270.8 - Utilities</t>
  </si>
  <si>
    <t xml:space="preserve">    Miscellaneous</t>
  </si>
  <si>
    <t>9380 - Capital Outlay</t>
  </si>
  <si>
    <t>9400 - Transfer to General Fund</t>
  </si>
  <si>
    <t>9390 - Building Contingency Fund</t>
  </si>
  <si>
    <t>current year v prior year</t>
  </si>
  <si>
    <t>total</t>
  </si>
  <si>
    <t>difference</t>
  </si>
  <si>
    <t>7560 - Library of Things</t>
  </si>
  <si>
    <t>6009.? - Tuition Reimbursement</t>
  </si>
  <si>
    <t>7520.1 - Multi-Media/Adult</t>
  </si>
  <si>
    <t xml:space="preserve">  4300.xx - ALA Grants</t>
  </si>
  <si>
    <t>7530 Periodicals</t>
  </si>
  <si>
    <t>7500 Books</t>
  </si>
  <si>
    <t>6009.5 -  457(b)</t>
  </si>
  <si>
    <t>2021-22 Budget Draft 1</t>
  </si>
  <si>
    <t>7000.?? - ALA Grant Expenses</t>
  </si>
  <si>
    <r>
      <rPr>
        <sz val="9"/>
        <color indexed="17"/>
        <rFont val="Calibri (Body)"/>
      </rPr>
      <t xml:space="preserve">7530.4 </t>
    </r>
    <r>
      <rPr>
        <sz val="9"/>
        <rFont val="Calibri (Body)"/>
      </rPr>
      <t>- eMagazines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</si>
</sst>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61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name val="Calibri (Body)"/>
    </font>
    <font>
      <sz val="9"/>
      <name val="Calibri (Body)"/>
    </font>
    <font>
      <sz val="9"/>
      <name val="Calibri"/>
      <family val="2"/>
      <scheme val="minor"/>
    </font>
    <font>
      <sz val="9"/>
      <color indexed="17"/>
      <name val="Calibri (Body)"/>
    </font>
    <font>
      <sz val="9"/>
      <color theme="1"/>
      <name val="Calibri (Body)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89">
    <xf numFmtId="0" fontId="0" fillId="0" borderId="0" xfId="0"/>
    <xf numFmtId="39" fontId="3" fillId="0" borderId="0" xfId="1" applyNumberFormat="1" applyFont="1"/>
    <xf numFmtId="39" fontId="4" fillId="0" borderId="0" xfId="0" applyNumberFormat="1" applyFont="1" applyAlignment="1">
      <alignment horizontal="left"/>
    </xf>
    <xf numFmtId="39" fontId="3" fillId="0" borderId="0" xfId="0" applyNumberFormat="1" applyFont="1"/>
    <xf numFmtId="39" fontId="5" fillId="0" borderId="0" xfId="0" applyNumberFormat="1" applyFont="1" applyFill="1"/>
    <xf numFmtId="39" fontId="3" fillId="0" borderId="0" xfId="0" applyNumberFormat="1" applyFont="1" applyFill="1"/>
    <xf numFmtId="39" fontId="3" fillId="0" borderId="0" xfId="0" applyNumberFormat="1" applyFont="1" applyBorder="1"/>
    <xf numFmtId="39" fontId="6" fillId="0" borderId="0" xfId="0" applyNumberFormat="1" applyFont="1"/>
    <xf numFmtId="39" fontId="4" fillId="0" borderId="0" xfId="0" applyNumberFormat="1" applyFont="1"/>
    <xf numFmtId="39" fontId="7" fillId="0" borderId="0" xfId="0" applyNumberFormat="1" applyFont="1"/>
    <xf numFmtId="39" fontId="8" fillId="0" borderId="0" xfId="0" applyNumberFormat="1" applyFont="1" applyAlignment="1">
      <alignment horizontal="center"/>
    </xf>
    <xf numFmtId="39" fontId="9" fillId="0" borderId="0" xfId="0" applyNumberFormat="1" applyFont="1" applyFill="1"/>
    <xf numFmtId="39" fontId="8" fillId="0" borderId="0" xfId="0" applyNumberFormat="1" applyFont="1" applyFill="1" applyAlignment="1">
      <alignment horizontal="center"/>
    </xf>
    <xf numFmtId="39" fontId="8" fillId="0" borderId="0" xfId="0" applyNumberFormat="1" applyFont="1" applyBorder="1" applyAlignment="1">
      <alignment horizontal="center"/>
    </xf>
    <xf numFmtId="39" fontId="6" fillId="0" borderId="0" xfId="0" applyNumberFormat="1" applyFont="1" applyAlignment="1">
      <alignment horizontal="center"/>
    </xf>
    <xf numFmtId="39" fontId="10" fillId="0" borderId="0" xfId="0" applyNumberFormat="1" applyFont="1" applyFill="1" applyAlignment="1">
      <alignment horizontal="center"/>
    </xf>
    <xf numFmtId="39" fontId="8" fillId="0" borderId="1" xfId="0" applyNumberFormat="1" applyFont="1" applyBorder="1" applyAlignment="1">
      <alignment horizontal="center"/>
    </xf>
    <xf numFmtId="39" fontId="10" fillId="0" borderId="1" xfId="0" applyNumberFormat="1" applyFont="1" applyFill="1" applyBorder="1" applyAlignment="1">
      <alignment horizontal="center"/>
    </xf>
    <xf numFmtId="39" fontId="8" fillId="0" borderId="1" xfId="0" applyNumberFormat="1" applyFont="1" applyFill="1" applyBorder="1" applyAlignment="1">
      <alignment horizontal="center"/>
    </xf>
    <xf numFmtId="39" fontId="6" fillId="0" borderId="0" xfId="0" applyNumberFormat="1" applyFont="1" applyBorder="1" applyAlignment="1">
      <alignment horizontal="center"/>
    </xf>
    <xf numFmtId="39" fontId="5" fillId="0" borderId="0" xfId="0" applyNumberFormat="1" applyFont="1" applyBorder="1"/>
    <xf numFmtId="39" fontId="3" fillId="0" borderId="0" xfId="0" applyNumberFormat="1" applyFont="1" applyFill="1" applyBorder="1"/>
    <xf numFmtId="39" fontId="5" fillId="0" borderId="0" xfId="0" applyNumberFormat="1" applyFont="1"/>
    <xf numFmtId="39" fontId="5" fillId="0" borderId="0" xfId="0" applyNumberFormat="1" applyFont="1" applyBorder="1" applyAlignment="1">
      <alignment horizontal="left"/>
    </xf>
    <xf numFmtId="39" fontId="5" fillId="0" borderId="0" xfId="0" applyNumberFormat="1" applyFont="1" applyAlignment="1">
      <alignment horizontal="left"/>
    </xf>
    <xf numFmtId="39" fontId="5" fillId="0" borderId="0" xfId="0" quotePrefix="1" applyNumberFormat="1" applyFont="1" applyBorder="1"/>
    <xf numFmtId="39" fontId="5" fillId="0" borderId="0" xfId="0" quotePrefix="1" applyNumberFormat="1" applyFont="1"/>
    <xf numFmtId="39" fontId="5" fillId="0" borderId="0" xfId="0" quotePrefix="1" applyNumberFormat="1" applyFont="1" applyBorder="1" applyAlignment="1">
      <alignment horizontal="left"/>
    </xf>
    <xf numFmtId="39" fontId="5" fillId="0" borderId="0" xfId="0" quotePrefix="1" applyNumberFormat="1" applyFont="1" applyAlignment="1">
      <alignment horizontal="left"/>
    </xf>
    <xf numFmtId="39" fontId="4" fillId="0" borderId="1" xfId="0" applyNumberFormat="1" applyFont="1" applyBorder="1"/>
    <xf numFmtId="39" fontId="3" fillId="0" borderId="1" xfId="0" applyNumberFormat="1" applyFont="1" applyBorder="1"/>
    <xf numFmtId="39" fontId="5" fillId="0" borderId="1" xfId="0" applyNumberFormat="1" applyFont="1" applyFill="1" applyBorder="1"/>
    <xf numFmtId="39" fontId="3" fillId="0" borderId="1" xfId="0" applyNumberFormat="1" applyFont="1" applyFill="1" applyBorder="1"/>
    <xf numFmtId="39" fontId="11" fillId="0" borderId="0" xfId="0" applyNumberFormat="1" applyFont="1" applyFill="1"/>
    <xf numFmtId="39" fontId="6" fillId="0" borderId="0" xfId="0" applyNumberFormat="1" applyFont="1" applyFill="1"/>
    <xf numFmtId="39" fontId="6" fillId="0" borderId="0" xfId="0" applyNumberFormat="1" applyFont="1" applyBorder="1"/>
    <xf numFmtId="39" fontId="3" fillId="0" borderId="0" xfId="0" applyNumberFormat="1" applyFont="1" applyBorder="1" applyAlignment="1">
      <alignment horizontal="left"/>
    </xf>
    <xf numFmtId="39" fontId="3" fillId="0" borderId="0" xfId="0" applyNumberFormat="1" applyFont="1" applyAlignment="1">
      <alignment horizontal="left"/>
    </xf>
    <xf numFmtId="39" fontId="3" fillId="0" borderId="0" xfId="0" quotePrefix="1" applyNumberFormat="1" applyFont="1" applyAlignment="1">
      <alignment horizontal="right"/>
    </xf>
    <xf numFmtId="39" fontId="3" fillId="0" borderId="0" xfId="0" quotePrefix="1" applyNumberFormat="1" applyFont="1" applyBorder="1" applyAlignment="1">
      <alignment horizontal="right"/>
    </xf>
    <xf numFmtId="39" fontId="3" fillId="0" borderId="1" xfId="1" applyNumberFormat="1" applyFont="1" applyBorder="1"/>
    <xf numFmtId="39" fontId="3" fillId="0" borderId="0" xfId="1" applyNumberFormat="1" applyFont="1" applyFill="1"/>
    <xf numFmtId="39" fontId="12" fillId="0" borderId="0" xfId="0" applyNumberFormat="1" applyFont="1"/>
    <xf numFmtId="39" fontId="13" fillId="0" borderId="0" xfId="0" applyNumberFormat="1" applyFont="1"/>
    <xf numFmtId="39" fontId="13" fillId="0" borderId="0" xfId="0" applyNumberFormat="1" applyFont="1" applyBorder="1"/>
    <xf numFmtId="39" fontId="3" fillId="0" borderId="0" xfId="0" applyNumberFormat="1" applyFont="1" applyAlignment="1">
      <alignment horizontal="right"/>
    </xf>
    <xf numFmtId="39" fontId="3" fillId="0" borderId="0" xfId="0" applyNumberFormat="1" applyFont="1" applyBorder="1" applyAlignment="1">
      <alignment horizontal="right"/>
    </xf>
    <xf numFmtId="39" fontId="3" fillId="0" borderId="0" xfId="3" applyNumberFormat="1" applyFont="1" applyFill="1" applyBorder="1"/>
    <xf numFmtId="39" fontId="3" fillId="0" borderId="0" xfId="0" quotePrefix="1" applyNumberFormat="1" applyFont="1"/>
    <xf numFmtId="39" fontId="3" fillId="0" borderId="0" xfId="0" quotePrefix="1" applyNumberFormat="1" applyFont="1" applyBorder="1"/>
    <xf numFmtId="39" fontId="3" fillId="0" borderId="0" xfId="2" applyNumberFormat="1" applyFont="1" applyFill="1" applyBorder="1"/>
    <xf numFmtId="39" fontId="16" fillId="0" borderId="0" xfId="2" applyNumberFormat="1" applyFont="1" applyFill="1" applyBorder="1"/>
    <xf numFmtId="39" fontId="17" fillId="0" borderId="0" xfId="2" applyNumberFormat="1" applyFont="1" applyFill="1" applyBorder="1"/>
    <xf numFmtId="39" fontId="15" fillId="0" borderId="0" xfId="2" applyNumberFormat="1" applyFont="1" applyFill="1" applyBorder="1"/>
    <xf numFmtId="39" fontId="7" fillId="0" borderId="0" xfId="0" applyNumberFormat="1" applyFont="1" applyAlignment="1">
      <alignment horizontal="center"/>
    </xf>
    <xf numFmtId="39" fontId="5" fillId="0" borderId="0" xfId="0" applyNumberFormat="1" applyFont="1" applyFill="1" applyAlignment="1">
      <alignment horizontal="center"/>
    </xf>
    <xf numFmtId="39" fontId="3" fillId="0" borderId="0" xfId="1" applyNumberFormat="1" applyFont="1" applyBorder="1"/>
    <xf numFmtId="39" fontId="11" fillId="0" borderId="0" xfId="0" applyNumberFormat="1" applyFont="1"/>
    <xf numFmtId="39" fontId="19" fillId="0" borderId="0" xfId="0" applyNumberFormat="1" applyFont="1"/>
    <xf numFmtId="39" fontId="19" fillId="0" borderId="0" xfId="0" applyNumberFormat="1" applyFont="1" applyFill="1"/>
    <xf numFmtId="39" fontId="18" fillId="0" borderId="0" xfId="1" applyNumberFormat="1" applyFont="1"/>
    <xf numFmtId="39" fontId="11" fillId="0" borderId="1" xfId="0" applyNumberFormat="1" applyFont="1" applyFill="1" applyBorder="1"/>
    <xf numFmtId="39" fontId="6" fillId="0" borderId="1" xfId="0" applyNumberFormat="1" applyFont="1" applyBorder="1"/>
    <xf numFmtId="39" fontId="6" fillId="0" borderId="0" xfId="0" applyNumberFormat="1" applyFont="1" applyFill="1" applyBorder="1"/>
    <xf numFmtId="39" fontId="3" fillId="3" borderId="0" xfId="0" applyNumberFormat="1" applyFont="1" applyFill="1"/>
    <xf numFmtId="39" fontId="6" fillId="0" borderId="0" xfId="1" applyNumberFormat="1" applyFont="1"/>
    <xf numFmtId="39" fontId="6" fillId="0" borderId="1" xfId="0" applyNumberFormat="1" applyFont="1" applyFill="1" applyBorder="1"/>
    <xf numFmtId="39" fontId="6" fillId="0" borderId="2" xfId="0" applyNumberFormat="1" applyFont="1" applyBorder="1"/>
    <xf numFmtId="39" fontId="5" fillId="0" borderId="2" xfId="0" applyNumberFormat="1" applyFont="1" applyFill="1" applyBorder="1"/>
    <xf numFmtId="39" fontId="6" fillId="0" borderId="2" xfId="0" applyNumberFormat="1" applyFont="1" applyFill="1" applyBorder="1"/>
    <xf numFmtId="39" fontId="5" fillId="0" borderId="0" xfId="0" applyNumberFormat="1" applyFont="1" applyFill="1" applyBorder="1"/>
    <xf numFmtId="39" fontId="11" fillId="0" borderId="0" xfId="0" applyNumberFormat="1" applyFont="1" applyFill="1" applyBorder="1"/>
    <xf numFmtId="0" fontId="3" fillId="0" borderId="0" xfId="0" applyNumberFormat="1" applyFont="1" applyBorder="1" applyAlignment="1">
      <alignment horizontal="center"/>
    </xf>
    <xf numFmtId="39" fontId="8" fillId="0" borderId="0" xfId="0" applyNumberFormat="1" applyFont="1" applyFill="1" applyBorder="1" applyAlignment="1">
      <alignment horizontal="center"/>
    </xf>
    <xf numFmtId="39" fontId="3" fillId="0" borderId="0" xfId="0" applyNumberFormat="1" applyFont="1" applyBorder="1" applyAlignment="1">
      <alignment horizontal="center"/>
    </xf>
    <xf numFmtId="39" fontId="20" fillId="0" borderId="0" xfId="0" applyNumberFormat="1" applyFont="1" applyAlignment="1">
      <alignment wrapText="1"/>
    </xf>
    <xf numFmtId="39" fontId="21" fillId="0" borderId="0" xfId="0" applyNumberFormat="1" applyFont="1" applyAlignment="1">
      <alignment wrapText="1"/>
    </xf>
    <xf numFmtId="39" fontId="8" fillId="0" borderId="0" xfId="0" applyNumberFormat="1" applyFont="1" applyAlignment="1">
      <alignment wrapText="1"/>
    </xf>
    <xf numFmtId="39" fontId="21" fillId="0" borderId="0" xfId="0" applyNumberFormat="1" applyFont="1" applyFill="1" applyAlignment="1">
      <alignment wrapText="1"/>
    </xf>
    <xf numFmtId="39" fontId="21" fillId="0" borderId="1" xfId="0" applyNumberFormat="1" applyFont="1" applyBorder="1" applyAlignment="1">
      <alignment wrapText="1"/>
    </xf>
    <xf numFmtId="39" fontId="21" fillId="0" borderId="0" xfId="2" applyNumberFormat="1" applyFont="1" applyFill="1" applyBorder="1" applyAlignment="1">
      <alignment wrapText="1"/>
    </xf>
    <xf numFmtId="39" fontId="21" fillId="0" borderId="0" xfId="0" applyNumberFormat="1" applyFont="1" applyAlignment="1">
      <alignment horizontal="left" wrapText="1"/>
    </xf>
    <xf numFmtId="39" fontId="20" fillId="0" borderId="0" xfId="0" applyNumberFormat="1" applyFont="1" applyAlignment="1">
      <alignment horizontal="left" wrapText="1"/>
    </xf>
    <xf numFmtId="39" fontId="21" fillId="0" borderId="0" xfId="0" applyNumberFormat="1" applyFont="1" applyAlignment="1">
      <alignment wrapText="1" shrinkToFit="1"/>
    </xf>
    <xf numFmtId="39" fontId="23" fillId="0" borderId="0" xfId="0" applyNumberFormat="1" applyFont="1" applyAlignment="1">
      <alignment wrapText="1"/>
    </xf>
    <xf numFmtId="39" fontId="17" fillId="0" borderId="0" xfId="0" applyNumberFormat="1" applyFont="1" applyAlignment="1">
      <alignment horizontal="left" wrapText="1"/>
    </xf>
    <xf numFmtId="39" fontId="6" fillId="3" borderId="0" xfId="0" applyNumberFormat="1" applyFont="1" applyFill="1"/>
    <xf numFmtId="39" fontId="8" fillId="3" borderId="0" xfId="0" applyNumberFormat="1" applyFont="1" applyFill="1"/>
    <xf numFmtId="39" fontId="3" fillId="4" borderId="0" xfId="0" applyNumberFormat="1" applyFont="1" applyFill="1"/>
  </cellXfs>
  <cellStyles count="4">
    <cellStyle name="Comma" xfId="1" builtinId="3"/>
    <cellStyle name="Good" xfId="2" builtinId="2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F08D4-B236-1547-B021-42DE8F493832}">
  <dimension ref="A1:W289"/>
  <sheetViews>
    <sheetView tabSelected="1" zoomScale="150" zoomScaleNormal="150" workbookViewId="0">
      <pane xSplit="2" ySplit="5" topLeftCell="C240" activePane="bottomRight" state="frozen"/>
      <selection pane="topRight" activeCell="C1" sqref="C1"/>
      <selection pane="bottomLeft" activeCell="A6" sqref="A6"/>
      <selection pane="bottomRight" activeCell="J244" sqref="J244"/>
    </sheetView>
  </sheetViews>
  <sheetFormatPr baseColWidth="10" defaultColWidth="8.83203125" defaultRowHeight="14" x14ac:dyDescent="0.2"/>
  <cols>
    <col min="1" max="1" width="1.1640625" style="1" hidden="1" customWidth="1"/>
    <col min="2" max="2" width="24.5" style="76" customWidth="1"/>
    <col min="3" max="3" width="11.6640625" style="8" customWidth="1"/>
    <col min="4" max="4" width="11.1640625" style="8" customWidth="1"/>
    <col min="5" max="5" width="10.5" style="8" customWidth="1"/>
    <col min="6" max="7" width="10.83203125" style="3" customWidth="1"/>
    <col min="8" max="8" width="9.6640625" style="4" customWidth="1"/>
    <col min="9" max="9" width="10.83203125" style="5" customWidth="1"/>
    <col min="10" max="10" width="40.33203125" style="5" customWidth="1"/>
    <col min="11" max="15" width="10.1640625" style="6" customWidth="1"/>
    <col min="16" max="17" width="10.1640625" style="3" customWidth="1"/>
    <col min="18" max="19" width="11.33203125" style="3" customWidth="1"/>
    <col min="20" max="21" width="13.6640625" style="3" customWidth="1"/>
    <col min="22" max="22" width="15.5" style="3" customWidth="1"/>
    <col min="23" max="23" width="9.1640625" style="3" bestFit="1" customWidth="1"/>
    <col min="24" max="264" width="8.83203125" style="3"/>
    <col min="265" max="265" width="10" style="3" customWidth="1"/>
    <col min="266" max="266" width="35.6640625" style="3" customWidth="1"/>
    <col min="267" max="269" width="13.5" style="3" customWidth="1"/>
    <col min="270" max="270" width="13.33203125" style="3" customWidth="1"/>
    <col min="271" max="271" width="11.83203125" style="3" customWidth="1"/>
    <col min="272" max="272" width="13.83203125" style="3" customWidth="1"/>
    <col min="273" max="273" width="11.83203125" style="3" customWidth="1"/>
    <col min="274" max="274" width="11.1640625" style="3" customWidth="1"/>
    <col min="275" max="275" width="11.6640625" style="3" customWidth="1"/>
    <col min="276" max="276" width="11.33203125" style="3" customWidth="1"/>
    <col min="277" max="277" width="13.6640625" style="3" customWidth="1"/>
    <col min="278" max="278" width="9" style="3" bestFit="1" customWidth="1"/>
    <col min="279" max="279" width="9.1640625" style="3" bestFit="1" customWidth="1"/>
    <col min="280" max="520" width="8.83203125" style="3"/>
    <col min="521" max="521" width="10" style="3" customWidth="1"/>
    <col min="522" max="522" width="35.6640625" style="3" customWidth="1"/>
    <col min="523" max="525" width="13.5" style="3" customWidth="1"/>
    <col min="526" max="526" width="13.33203125" style="3" customWidth="1"/>
    <col min="527" max="527" width="11.83203125" style="3" customWidth="1"/>
    <col min="528" max="528" width="13.83203125" style="3" customWidth="1"/>
    <col min="529" max="529" width="11.83203125" style="3" customWidth="1"/>
    <col min="530" max="530" width="11.1640625" style="3" customWidth="1"/>
    <col min="531" max="531" width="11.6640625" style="3" customWidth="1"/>
    <col min="532" max="532" width="11.33203125" style="3" customWidth="1"/>
    <col min="533" max="533" width="13.6640625" style="3" customWidth="1"/>
    <col min="534" max="534" width="9" style="3" bestFit="1" customWidth="1"/>
    <col min="535" max="535" width="9.1640625" style="3" bestFit="1" customWidth="1"/>
    <col min="536" max="776" width="8.83203125" style="3"/>
    <col min="777" max="777" width="10" style="3" customWidth="1"/>
    <col min="778" max="778" width="35.6640625" style="3" customWidth="1"/>
    <col min="779" max="781" width="13.5" style="3" customWidth="1"/>
    <col min="782" max="782" width="13.33203125" style="3" customWidth="1"/>
    <col min="783" max="783" width="11.83203125" style="3" customWidth="1"/>
    <col min="784" max="784" width="13.83203125" style="3" customWidth="1"/>
    <col min="785" max="785" width="11.83203125" style="3" customWidth="1"/>
    <col min="786" max="786" width="11.1640625" style="3" customWidth="1"/>
    <col min="787" max="787" width="11.6640625" style="3" customWidth="1"/>
    <col min="788" max="788" width="11.33203125" style="3" customWidth="1"/>
    <col min="789" max="789" width="13.6640625" style="3" customWidth="1"/>
    <col min="790" max="790" width="9" style="3" bestFit="1" customWidth="1"/>
    <col min="791" max="791" width="9.1640625" style="3" bestFit="1" customWidth="1"/>
    <col min="792" max="1032" width="8.83203125" style="3"/>
    <col min="1033" max="1033" width="10" style="3" customWidth="1"/>
    <col min="1034" max="1034" width="35.6640625" style="3" customWidth="1"/>
    <col min="1035" max="1037" width="13.5" style="3" customWidth="1"/>
    <col min="1038" max="1038" width="13.33203125" style="3" customWidth="1"/>
    <col min="1039" max="1039" width="11.83203125" style="3" customWidth="1"/>
    <col min="1040" max="1040" width="13.83203125" style="3" customWidth="1"/>
    <col min="1041" max="1041" width="11.83203125" style="3" customWidth="1"/>
    <col min="1042" max="1042" width="11.1640625" style="3" customWidth="1"/>
    <col min="1043" max="1043" width="11.6640625" style="3" customWidth="1"/>
    <col min="1044" max="1044" width="11.33203125" style="3" customWidth="1"/>
    <col min="1045" max="1045" width="13.6640625" style="3" customWidth="1"/>
    <col min="1046" max="1046" width="9" style="3" bestFit="1" customWidth="1"/>
    <col min="1047" max="1047" width="9.1640625" style="3" bestFit="1" customWidth="1"/>
    <col min="1048" max="1288" width="8.83203125" style="3"/>
    <col min="1289" max="1289" width="10" style="3" customWidth="1"/>
    <col min="1290" max="1290" width="35.6640625" style="3" customWidth="1"/>
    <col min="1291" max="1293" width="13.5" style="3" customWidth="1"/>
    <col min="1294" max="1294" width="13.33203125" style="3" customWidth="1"/>
    <col min="1295" max="1295" width="11.83203125" style="3" customWidth="1"/>
    <col min="1296" max="1296" width="13.83203125" style="3" customWidth="1"/>
    <col min="1297" max="1297" width="11.83203125" style="3" customWidth="1"/>
    <col min="1298" max="1298" width="11.1640625" style="3" customWidth="1"/>
    <col min="1299" max="1299" width="11.6640625" style="3" customWidth="1"/>
    <col min="1300" max="1300" width="11.33203125" style="3" customWidth="1"/>
    <col min="1301" max="1301" width="13.6640625" style="3" customWidth="1"/>
    <col min="1302" max="1302" width="9" style="3" bestFit="1" customWidth="1"/>
    <col min="1303" max="1303" width="9.1640625" style="3" bestFit="1" customWidth="1"/>
    <col min="1304" max="1544" width="8.83203125" style="3"/>
    <col min="1545" max="1545" width="10" style="3" customWidth="1"/>
    <col min="1546" max="1546" width="35.6640625" style="3" customWidth="1"/>
    <col min="1547" max="1549" width="13.5" style="3" customWidth="1"/>
    <col min="1550" max="1550" width="13.33203125" style="3" customWidth="1"/>
    <col min="1551" max="1551" width="11.83203125" style="3" customWidth="1"/>
    <col min="1552" max="1552" width="13.83203125" style="3" customWidth="1"/>
    <col min="1553" max="1553" width="11.83203125" style="3" customWidth="1"/>
    <col min="1554" max="1554" width="11.1640625" style="3" customWidth="1"/>
    <col min="1555" max="1555" width="11.6640625" style="3" customWidth="1"/>
    <col min="1556" max="1556" width="11.33203125" style="3" customWidth="1"/>
    <col min="1557" max="1557" width="13.6640625" style="3" customWidth="1"/>
    <col min="1558" max="1558" width="9" style="3" bestFit="1" customWidth="1"/>
    <col min="1559" max="1559" width="9.1640625" style="3" bestFit="1" customWidth="1"/>
    <col min="1560" max="1800" width="8.83203125" style="3"/>
    <col min="1801" max="1801" width="10" style="3" customWidth="1"/>
    <col min="1802" max="1802" width="35.6640625" style="3" customWidth="1"/>
    <col min="1803" max="1805" width="13.5" style="3" customWidth="1"/>
    <col min="1806" max="1806" width="13.33203125" style="3" customWidth="1"/>
    <col min="1807" max="1807" width="11.83203125" style="3" customWidth="1"/>
    <col min="1808" max="1808" width="13.83203125" style="3" customWidth="1"/>
    <col min="1809" max="1809" width="11.83203125" style="3" customWidth="1"/>
    <col min="1810" max="1810" width="11.1640625" style="3" customWidth="1"/>
    <col min="1811" max="1811" width="11.6640625" style="3" customWidth="1"/>
    <col min="1812" max="1812" width="11.33203125" style="3" customWidth="1"/>
    <col min="1813" max="1813" width="13.6640625" style="3" customWidth="1"/>
    <col min="1814" max="1814" width="9" style="3" bestFit="1" customWidth="1"/>
    <col min="1815" max="1815" width="9.1640625" style="3" bestFit="1" customWidth="1"/>
    <col min="1816" max="2056" width="8.83203125" style="3"/>
    <col min="2057" max="2057" width="10" style="3" customWidth="1"/>
    <col min="2058" max="2058" width="35.6640625" style="3" customWidth="1"/>
    <col min="2059" max="2061" width="13.5" style="3" customWidth="1"/>
    <col min="2062" max="2062" width="13.33203125" style="3" customWidth="1"/>
    <col min="2063" max="2063" width="11.83203125" style="3" customWidth="1"/>
    <col min="2064" max="2064" width="13.83203125" style="3" customWidth="1"/>
    <col min="2065" max="2065" width="11.83203125" style="3" customWidth="1"/>
    <col min="2066" max="2066" width="11.1640625" style="3" customWidth="1"/>
    <col min="2067" max="2067" width="11.6640625" style="3" customWidth="1"/>
    <col min="2068" max="2068" width="11.33203125" style="3" customWidth="1"/>
    <col min="2069" max="2069" width="13.6640625" style="3" customWidth="1"/>
    <col min="2070" max="2070" width="9" style="3" bestFit="1" customWidth="1"/>
    <col min="2071" max="2071" width="9.1640625" style="3" bestFit="1" customWidth="1"/>
    <col min="2072" max="2312" width="8.83203125" style="3"/>
    <col min="2313" max="2313" width="10" style="3" customWidth="1"/>
    <col min="2314" max="2314" width="35.6640625" style="3" customWidth="1"/>
    <col min="2315" max="2317" width="13.5" style="3" customWidth="1"/>
    <col min="2318" max="2318" width="13.33203125" style="3" customWidth="1"/>
    <col min="2319" max="2319" width="11.83203125" style="3" customWidth="1"/>
    <col min="2320" max="2320" width="13.83203125" style="3" customWidth="1"/>
    <col min="2321" max="2321" width="11.83203125" style="3" customWidth="1"/>
    <col min="2322" max="2322" width="11.1640625" style="3" customWidth="1"/>
    <col min="2323" max="2323" width="11.6640625" style="3" customWidth="1"/>
    <col min="2324" max="2324" width="11.33203125" style="3" customWidth="1"/>
    <col min="2325" max="2325" width="13.6640625" style="3" customWidth="1"/>
    <col min="2326" max="2326" width="9" style="3" bestFit="1" customWidth="1"/>
    <col min="2327" max="2327" width="9.1640625" style="3" bestFit="1" customWidth="1"/>
    <col min="2328" max="2568" width="8.83203125" style="3"/>
    <col min="2569" max="2569" width="10" style="3" customWidth="1"/>
    <col min="2570" max="2570" width="35.6640625" style="3" customWidth="1"/>
    <col min="2571" max="2573" width="13.5" style="3" customWidth="1"/>
    <col min="2574" max="2574" width="13.33203125" style="3" customWidth="1"/>
    <col min="2575" max="2575" width="11.83203125" style="3" customWidth="1"/>
    <col min="2576" max="2576" width="13.83203125" style="3" customWidth="1"/>
    <col min="2577" max="2577" width="11.83203125" style="3" customWidth="1"/>
    <col min="2578" max="2578" width="11.1640625" style="3" customWidth="1"/>
    <col min="2579" max="2579" width="11.6640625" style="3" customWidth="1"/>
    <col min="2580" max="2580" width="11.33203125" style="3" customWidth="1"/>
    <col min="2581" max="2581" width="13.6640625" style="3" customWidth="1"/>
    <col min="2582" max="2582" width="9" style="3" bestFit="1" customWidth="1"/>
    <col min="2583" max="2583" width="9.1640625" style="3" bestFit="1" customWidth="1"/>
    <col min="2584" max="2824" width="8.83203125" style="3"/>
    <col min="2825" max="2825" width="10" style="3" customWidth="1"/>
    <col min="2826" max="2826" width="35.6640625" style="3" customWidth="1"/>
    <col min="2827" max="2829" width="13.5" style="3" customWidth="1"/>
    <col min="2830" max="2830" width="13.33203125" style="3" customWidth="1"/>
    <col min="2831" max="2831" width="11.83203125" style="3" customWidth="1"/>
    <col min="2832" max="2832" width="13.83203125" style="3" customWidth="1"/>
    <col min="2833" max="2833" width="11.83203125" style="3" customWidth="1"/>
    <col min="2834" max="2834" width="11.1640625" style="3" customWidth="1"/>
    <col min="2835" max="2835" width="11.6640625" style="3" customWidth="1"/>
    <col min="2836" max="2836" width="11.33203125" style="3" customWidth="1"/>
    <col min="2837" max="2837" width="13.6640625" style="3" customWidth="1"/>
    <col min="2838" max="2838" width="9" style="3" bestFit="1" customWidth="1"/>
    <col min="2839" max="2839" width="9.1640625" style="3" bestFit="1" customWidth="1"/>
    <col min="2840" max="3080" width="8.83203125" style="3"/>
    <col min="3081" max="3081" width="10" style="3" customWidth="1"/>
    <col min="3082" max="3082" width="35.6640625" style="3" customWidth="1"/>
    <col min="3083" max="3085" width="13.5" style="3" customWidth="1"/>
    <col min="3086" max="3086" width="13.33203125" style="3" customWidth="1"/>
    <col min="3087" max="3087" width="11.83203125" style="3" customWidth="1"/>
    <col min="3088" max="3088" width="13.83203125" style="3" customWidth="1"/>
    <col min="3089" max="3089" width="11.83203125" style="3" customWidth="1"/>
    <col min="3090" max="3090" width="11.1640625" style="3" customWidth="1"/>
    <col min="3091" max="3091" width="11.6640625" style="3" customWidth="1"/>
    <col min="3092" max="3092" width="11.33203125" style="3" customWidth="1"/>
    <col min="3093" max="3093" width="13.6640625" style="3" customWidth="1"/>
    <col min="3094" max="3094" width="9" style="3" bestFit="1" customWidth="1"/>
    <col min="3095" max="3095" width="9.1640625" style="3" bestFit="1" customWidth="1"/>
    <col min="3096" max="3336" width="8.83203125" style="3"/>
    <col min="3337" max="3337" width="10" style="3" customWidth="1"/>
    <col min="3338" max="3338" width="35.6640625" style="3" customWidth="1"/>
    <col min="3339" max="3341" width="13.5" style="3" customWidth="1"/>
    <col min="3342" max="3342" width="13.33203125" style="3" customWidth="1"/>
    <col min="3343" max="3343" width="11.83203125" style="3" customWidth="1"/>
    <col min="3344" max="3344" width="13.83203125" style="3" customWidth="1"/>
    <col min="3345" max="3345" width="11.83203125" style="3" customWidth="1"/>
    <col min="3346" max="3346" width="11.1640625" style="3" customWidth="1"/>
    <col min="3347" max="3347" width="11.6640625" style="3" customWidth="1"/>
    <col min="3348" max="3348" width="11.33203125" style="3" customWidth="1"/>
    <col min="3349" max="3349" width="13.6640625" style="3" customWidth="1"/>
    <col min="3350" max="3350" width="9" style="3" bestFit="1" customWidth="1"/>
    <col min="3351" max="3351" width="9.1640625" style="3" bestFit="1" customWidth="1"/>
    <col min="3352" max="3592" width="8.83203125" style="3"/>
    <col min="3593" max="3593" width="10" style="3" customWidth="1"/>
    <col min="3594" max="3594" width="35.6640625" style="3" customWidth="1"/>
    <col min="3595" max="3597" width="13.5" style="3" customWidth="1"/>
    <col min="3598" max="3598" width="13.33203125" style="3" customWidth="1"/>
    <col min="3599" max="3599" width="11.83203125" style="3" customWidth="1"/>
    <col min="3600" max="3600" width="13.83203125" style="3" customWidth="1"/>
    <col min="3601" max="3601" width="11.83203125" style="3" customWidth="1"/>
    <col min="3602" max="3602" width="11.1640625" style="3" customWidth="1"/>
    <col min="3603" max="3603" width="11.6640625" style="3" customWidth="1"/>
    <col min="3604" max="3604" width="11.33203125" style="3" customWidth="1"/>
    <col min="3605" max="3605" width="13.6640625" style="3" customWidth="1"/>
    <col min="3606" max="3606" width="9" style="3" bestFit="1" customWidth="1"/>
    <col min="3607" max="3607" width="9.1640625" style="3" bestFit="1" customWidth="1"/>
    <col min="3608" max="3848" width="8.83203125" style="3"/>
    <col min="3849" max="3849" width="10" style="3" customWidth="1"/>
    <col min="3850" max="3850" width="35.6640625" style="3" customWidth="1"/>
    <col min="3851" max="3853" width="13.5" style="3" customWidth="1"/>
    <col min="3854" max="3854" width="13.33203125" style="3" customWidth="1"/>
    <col min="3855" max="3855" width="11.83203125" style="3" customWidth="1"/>
    <col min="3856" max="3856" width="13.83203125" style="3" customWidth="1"/>
    <col min="3857" max="3857" width="11.83203125" style="3" customWidth="1"/>
    <col min="3858" max="3858" width="11.1640625" style="3" customWidth="1"/>
    <col min="3859" max="3859" width="11.6640625" style="3" customWidth="1"/>
    <col min="3860" max="3860" width="11.33203125" style="3" customWidth="1"/>
    <col min="3861" max="3861" width="13.6640625" style="3" customWidth="1"/>
    <col min="3862" max="3862" width="9" style="3" bestFit="1" customWidth="1"/>
    <col min="3863" max="3863" width="9.1640625" style="3" bestFit="1" customWidth="1"/>
    <col min="3864" max="4104" width="8.83203125" style="3"/>
    <col min="4105" max="4105" width="10" style="3" customWidth="1"/>
    <col min="4106" max="4106" width="35.6640625" style="3" customWidth="1"/>
    <col min="4107" max="4109" width="13.5" style="3" customWidth="1"/>
    <col min="4110" max="4110" width="13.33203125" style="3" customWidth="1"/>
    <col min="4111" max="4111" width="11.83203125" style="3" customWidth="1"/>
    <col min="4112" max="4112" width="13.83203125" style="3" customWidth="1"/>
    <col min="4113" max="4113" width="11.83203125" style="3" customWidth="1"/>
    <col min="4114" max="4114" width="11.1640625" style="3" customWidth="1"/>
    <col min="4115" max="4115" width="11.6640625" style="3" customWidth="1"/>
    <col min="4116" max="4116" width="11.33203125" style="3" customWidth="1"/>
    <col min="4117" max="4117" width="13.6640625" style="3" customWidth="1"/>
    <col min="4118" max="4118" width="9" style="3" bestFit="1" customWidth="1"/>
    <col min="4119" max="4119" width="9.1640625" style="3" bestFit="1" customWidth="1"/>
    <col min="4120" max="4360" width="8.83203125" style="3"/>
    <col min="4361" max="4361" width="10" style="3" customWidth="1"/>
    <col min="4362" max="4362" width="35.6640625" style="3" customWidth="1"/>
    <col min="4363" max="4365" width="13.5" style="3" customWidth="1"/>
    <col min="4366" max="4366" width="13.33203125" style="3" customWidth="1"/>
    <col min="4367" max="4367" width="11.83203125" style="3" customWidth="1"/>
    <col min="4368" max="4368" width="13.83203125" style="3" customWidth="1"/>
    <col min="4369" max="4369" width="11.83203125" style="3" customWidth="1"/>
    <col min="4370" max="4370" width="11.1640625" style="3" customWidth="1"/>
    <col min="4371" max="4371" width="11.6640625" style="3" customWidth="1"/>
    <col min="4372" max="4372" width="11.33203125" style="3" customWidth="1"/>
    <col min="4373" max="4373" width="13.6640625" style="3" customWidth="1"/>
    <col min="4374" max="4374" width="9" style="3" bestFit="1" customWidth="1"/>
    <col min="4375" max="4375" width="9.1640625" style="3" bestFit="1" customWidth="1"/>
    <col min="4376" max="4616" width="8.83203125" style="3"/>
    <col min="4617" max="4617" width="10" style="3" customWidth="1"/>
    <col min="4618" max="4618" width="35.6640625" style="3" customWidth="1"/>
    <col min="4619" max="4621" width="13.5" style="3" customWidth="1"/>
    <col min="4622" max="4622" width="13.33203125" style="3" customWidth="1"/>
    <col min="4623" max="4623" width="11.83203125" style="3" customWidth="1"/>
    <col min="4624" max="4624" width="13.83203125" style="3" customWidth="1"/>
    <col min="4625" max="4625" width="11.83203125" style="3" customWidth="1"/>
    <col min="4626" max="4626" width="11.1640625" style="3" customWidth="1"/>
    <col min="4627" max="4627" width="11.6640625" style="3" customWidth="1"/>
    <col min="4628" max="4628" width="11.33203125" style="3" customWidth="1"/>
    <col min="4629" max="4629" width="13.6640625" style="3" customWidth="1"/>
    <col min="4630" max="4630" width="9" style="3" bestFit="1" customWidth="1"/>
    <col min="4631" max="4631" width="9.1640625" style="3" bestFit="1" customWidth="1"/>
    <col min="4632" max="4872" width="8.83203125" style="3"/>
    <col min="4873" max="4873" width="10" style="3" customWidth="1"/>
    <col min="4874" max="4874" width="35.6640625" style="3" customWidth="1"/>
    <col min="4875" max="4877" width="13.5" style="3" customWidth="1"/>
    <col min="4878" max="4878" width="13.33203125" style="3" customWidth="1"/>
    <col min="4879" max="4879" width="11.83203125" style="3" customWidth="1"/>
    <col min="4880" max="4880" width="13.83203125" style="3" customWidth="1"/>
    <col min="4881" max="4881" width="11.83203125" style="3" customWidth="1"/>
    <col min="4882" max="4882" width="11.1640625" style="3" customWidth="1"/>
    <col min="4883" max="4883" width="11.6640625" style="3" customWidth="1"/>
    <col min="4884" max="4884" width="11.33203125" style="3" customWidth="1"/>
    <col min="4885" max="4885" width="13.6640625" style="3" customWidth="1"/>
    <col min="4886" max="4886" width="9" style="3" bestFit="1" customWidth="1"/>
    <col min="4887" max="4887" width="9.1640625" style="3" bestFit="1" customWidth="1"/>
    <col min="4888" max="5128" width="8.83203125" style="3"/>
    <col min="5129" max="5129" width="10" style="3" customWidth="1"/>
    <col min="5130" max="5130" width="35.6640625" style="3" customWidth="1"/>
    <col min="5131" max="5133" width="13.5" style="3" customWidth="1"/>
    <col min="5134" max="5134" width="13.33203125" style="3" customWidth="1"/>
    <col min="5135" max="5135" width="11.83203125" style="3" customWidth="1"/>
    <col min="5136" max="5136" width="13.83203125" style="3" customWidth="1"/>
    <col min="5137" max="5137" width="11.83203125" style="3" customWidth="1"/>
    <col min="5138" max="5138" width="11.1640625" style="3" customWidth="1"/>
    <col min="5139" max="5139" width="11.6640625" style="3" customWidth="1"/>
    <col min="5140" max="5140" width="11.33203125" style="3" customWidth="1"/>
    <col min="5141" max="5141" width="13.6640625" style="3" customWidth="1"/>
    <col min="5142" max="5142" width="9" style="3" bestFit="1" customWidth="1"/>
    <col min="5143" max="5143" width="9.1640625" style="3" bestFit="1" customWidth="1"/>
    <col min="5144" max="5384" width="8.83203125" style="3"/>
    <col min="5385" max="5385" width="10" style="3" customWidth="1"/>
    <col min="5386" max="5386" width="35.6640625" style="3" customWidth="1"/>
    <col min="5387" max="5389" width="13.5" style="3" customWidth="1"/>
    <col min="5390" max="5390" width="13.33203125" style="3" customWidth="1"/>
    <col min="5391" max="5391" width="11.83203125" style="3" customWidth="1"/>
    <col min="5392" max="5392" width="13.83203125" style="3" customWidth="1"/>
    <col min="5393" max="5393" width="11.83203125" style="3" customWidth="1"/>
    <col min="5394" max="5394" width="11.1640625" style="3" customWidth="1"/>
    <col min="5395" max="5395" width="11.6640625" style="3" customWidth="1"/>
    <col min="5396" max="5396" width="11.33203125" style="3" customWidth="1"/>
    <col min="5397" max="5397" width="13.6640625" style="3" customWidth="1"/>
    <col min="5398" max="5398" width="9" style="3" bestFit="1" customWidth="1"/>
    <col min="5399" max="5399" width="9.1640625" style="3" bestFit="1" customWidth="1"/>
    <col min="5400" max="5640" width="8.83203125" style="3"/>
    <col min="5641" max="5641" width="10" style="3" customWidth="1"/>
    <col min="5642" max="5642" width="35.6640625" style="3" customWidth="1"/>
    <col min="5643" max="5645" width="13.5" style="3" customWidth="1"/>
    <col min="5646" max="5646" width="13.33203125" style="3" customWidth="1"/>
    <col min="5647" max="5647" width="11.83203125" style="3" customWidth="1"/>
    <col min="5648" max="5648" width="13.83203125" style="3" customWidth="1"/>
    <col min="5649" max="5649" width="11.83203125" style="3" customWidth="1"/>
    <col min="5650" max="5650" width="11.1640625" style="3" customWidth="1"/>
    <col min="5651" max="5651" width="11.6640625" style="3" customWidth="1"/>
    <col min="5652" max="5652" width="11.33203125" style="3" customWidth="1"/>
    <col min="5653" max="5653" width="13.6640625" style="3" customWidth="1"/>
    <col min="5654" max="5654" width="9" style="3" bestFit="1" customWidth="1"/>
    <col min="5655" max="5655" width="9.1640625" style="3" bestFit="1" customWidth="1"/>
    <col min="5656" max="5896" width="8.83203125" style="3"/>
    <col min="5897" max="5897" width="10" style="3" customWidth="1"/>
    <col min="5898" max="5898" width="35.6640625" style="3" customWidth="1"/>
    <col min="5899" max="5901" width="13.5" style="3" customWidth="1"/>
    <col min="5902" max="5902" width="13.33203125" style="3" customWidth="1"/>
    <col min="5903" max="5903" width="11.83203125" style="3" customWidth="1"/>
    <col min="5904" max="5904" width="13.83203125" style="3" customWidth="1"/>
    <col min="5905" max="5905" width="11.83203125" style="3" customWidth="1"/>
    <col min="5906" max="5906" width="11.1640625" style="3" customWidth="1"/>
    <col min="5907" max="5907" width="11.6640625" style="3" customWidth="1"/>
    <col min="5908" max="5908" width="11.33203125" style="3" customWidth="1"/>
    <col min="5909" max="5909" width="13.6640625" style="3" customWidth="1"/>
    <col min="5910" max="5910" width="9" style="3" bestFit="1" customWidth="1"/>
    <col min="5911" max="5911" width="9.1640625" style="3" bestFit="1" customWidth="1"/>
    <col min="5912" max="6152" width="8.83203125" style="3"/>
    <col min="6153" max="6153" width="10" style="3" customWidth="1"/>
    <col min="6154" max="6154" width="35.6640625" style="3" customWidth="1"/>
    <col min="6155" max="6157" width="13.5" style="3" customWidth="1"/>
    <col min="6158" max="6158" width="13.33203125" style="3" customWidth="1"/>
    <col min="6159" max="6159" width="11.83203125" style="3" customWidth="1"/>
    <col min="6160" max="6160" width="13.83203125" style="3" customWidth="1"/>
    <col min="6161" max="6161" width="11.83203125" style="3" customWidth="1"/>
    <col min="6162" max="6162" width="11.1640625" style="3" customWidth="1"/>
    <col min="6163" max="6163" width="11.6640625" style="3" customWidth="1"/>
    <col min="6164" max="6164" width="11.33203125" style="3" customWidth="1"/>
    <col min="6165" max="6165" width="13.6640625" style="3" customWidth="1"/>
    <col min="6166" max="6166" width="9" style="3" bestFit="1" customWidth="1"/>
    <col min="6167" max="6167" width="9.1640625" style="3" bestFit="1" customWidth="1"/>
    <col min="6168" max="6408" width="8.83203125" style="3"/>
    <col min="6409" max="6409" width="10" style="3" customWidth="1"/>
    <col min="6410" max="6410" width="35.6640625" style="3" customWidth="1"/>
    <col min="6411" max="6413" width="13.5" style="3" customWidth="1"/>
    <col min="6414" max="6414" width="13.33203125" style="3" customWidth="1"/>
    <col min="6415" max="6415" width="11.83203125" style="3" customWidth="1"/>
    <col min="6416" max="6416" width="13.83203125" style="3" customWidth="1"/>
    <col min="6417" max="6417" width="11.83203125" style="3" customWidth="1"/>
    <col min="6418" max="6418" width="11.1640625" style="3" customWidth="1"/>
    <col min="6419" max="6419" width="11.6640625" style="3" customWidth="1"/>
    <col min="6420" max="6420" width="11.33203125" style="3" customWidth="1"/>
    <col min="6421" max="6421" width="13.6640625" style="3" customWidth="1"/>
    <col min="6422" max="6422" width="9" style="3" bestFit="1" customWidth="1"/>
    <col min="6423" max="6423" width="9.1640625" style="3" bestFit="1" customWidth="1"/>
    <col min="6424" max="6664" width="8.83203125" style="3"/>
    <col min="6665" max="6665" width="10" style="3" customWidth="1"/>
    <col min="6666" max="6666" width="35.6640625" style="3" customWidth="1"/>
    <col min="6667" max="6669" width="13.5" style="3" customWidth="1"/>
    <col min="6670" max="6670" width="13.33203125" style="3" customWidth="1"/>
    <col min="6671" max="6671" width="11.83203125" style="3" customWidth="1"/>
    <col min="6672" max="6672" width="13.83203125" style="3" customWidth="1"/>
    <col min="6673" max="6673" width="11.83203125" style="3" customWidth="1"/>
    <col min="6674" max="6674" width="11.1640625" style="3" customWidth="1"/>
    <col min="6675" max="6675" width="11.6640625" style="3" customWidth="1"/>
    <col min="6676" max="6676" width="11.33203125" style="3" customWidth="1"/>
    <col min="6677" max="6677" width="13.6640625" style="3" customWidth="1"/>
    <col min="6678" max="6678" width="9" style="3" bestFit="1" customWidth="1"/>
    <col min="6679" max="6679" width="9.1640625" style="3" bestFit="1" customWidth="1"/>
    <col min="6680" max="6920" width="8.83203125" style="3"/>
    <col min="6921" max="6921" width="10" style="3" customWidth="1"/>
    <col min="6922" max="6922" width="35.6640625" style="3" customWidth="1"/>
    <col min="6923" max="6925" width="13.5" style="3" customWidth="1"/>
    <col min="6926" max="6926" width="13.33203125" style="3" customWidth="1"/>
    <col min="6927" max="6927" width="11.83203125" style="3" customWidth="1"/>
    <col min="6928" max="6928" width="13.83203125" style="3" customWidth="1"/>
    <col min="6929" max="6929" width="11.83203125" style="3" customWidth="1"/>
    <col min="6930" max="6930" width="11.1640625" style="3" customWidth="1"/>
    <col min="6931" max="6931" width="11.6640625" style="3" customWidth="1"/>
    <col min="6932" max="6932" width="11.33203125" style="3" customWidth="1"/>
    <col min="6933" max="6933" width="13.6640625" style="3" customWidth="1"/>
    <col min="6934" max="6934" width="9" style="3" bestFit="1" customWidth="1"/>
    <col min="6935" max="6935" width="9.1640625" style="3" bestFit="1" customWidth="1"/>
    <col min="6936" max="7176" width="8.83203125" style="3"/>
    <col min="7177" max="7177" width="10" style="3" customWidth="1"/>
    <col min="7178" max="7178" width="35.6640625" style="3" customWidth="1"/>
    <col min="7179" max="7181" width="13.5" style="3" customWidth="1"/>
    <col min="7182" max="7182" width="13.33203125" style="3" customWidth="1"/>
    <col min="7183" max="7183" width="11.83203125" style="3" customWidth="1"/>
    <col min="7184" max="7184" width="13.83203125" style="3" customWidth="1"/>
    <col min="7185" max="7185" width="11.83203125" style="3" customWidth="1"/>
    <col min="7186" max="7186" width="11.1640625" style="3" customWidth="1"/>
    <col min="7187" max="7187" width="11.6640625" style="3" customWidth="1"/>
    <col min="7188" max="7188" width="11.33203125" style="3" customWidth="1"/>
    <col min="7189" max="7189" width="13.6640625" style="3" customWidth="1"/>
    <col min="7190" max="7190" width="9" style="3" bestFit="1" customWidth="1"/>
    <col min="7191" max="7191" width="9.1640625" style="3" bestFit="1" customWidth="1"/>
    <col min="7192" max="7432" width="8.83203125" style="3"/>
    <col min="7433" max="7433" width="10" style="3" customWidth="1"/>
    <col min="7434" max="7434" width="35.6640625" style="3" customWidth="1"/>
    <col min="7435" max="7437" width="13.5" style="3" customWidth="1"/>
    <col min="7438" max="7438" width="13.33203125" style="3" customWidth="1"/>
    <col min="7439" max="7439" width="11.83203125" style="3" customWidth="1"/>
    <col min="7440" max="7440" width="13.83203125" style="3" customWidth="1"/>
    <col min="7441" max="7441" width="11.83203125" style="3" customWidth="1"/>
    <col min="7442" max="7442" width="11.1640625" style="3" customWidth="1"/>
    <col min="7443" max="7443" width="11.6640625" style="3" customWidth="1"/>
    <col min="7444" max="7444" width="11.33203125" style="3" customWidth="1"/>
    <col min="7445" max="7445" width="13.6640625" style="3" customWidth="1"/>
    <col min="7446" max="7446" width="9" style="3" bestFit="1" customWidth="1"/>
    <col min="7447" max="7447" width="9.1640625" style="3" bestFit="1" customWidth="1"/>
    <col min="7448" max="7688" width="8.83203125" style="3"/>
    <col min="7689" max="7689" width="10" style="3" customWidth="1"/>
    <col min="7690" max="7690" width="35.6640625" style="3" customWidth="1"/>
    <col min="7691" max="7693" width="13.5" style="3" customWidth="1"/>
    <col min="7694" max="7694" width="13.33203125" style="3" customWidth="1"/>
    <col min="7695" max="7695" width="11.83203125" style="3" customWidth="1"/>
    <col min="7696" max="7696" width="13.83203125" style="3" customWidth="1"/>
    <col min="7697" max="7697" width="11.83203125" style="3" customWidth="1"/>
    <col min="7698" max="7698" width="11.1640625" style="3" customWidth="1"/>
    <col min="7699" max="7699" width="11.6640625" style="3" customWidth="1"/>
    <col min="7700" max="7700" width="11.33203125" style="3" customWidth="1"/>
    <col min="7701" max="7701" width="13.6640625" style="3" customWidth="1"/>
    <col min="7702" max="7702" width="9" style="3" bestFit="1" customWidth="1"/>
    <col min="7703" max="7703" width="9.1640625" style="3" bestFit="1" customWidth="1"/>
    <col min="7704" max="7944" width="8.83203125" style="3"/>
    <col min="7945" max="7945" width="10" style="3" customWidth="1"/>
    <col min="7946" max="7946" width="35.6640625" style="3" customWidth="1"/>
    <col min="7947" max="7949" width="13.5" style="3" customWidth="1"/>
    <col min="7950" max="7950" width="13.33203125" style="3" customWidth="1"/>
    <col min="7951" max="7951" width="11.83203125" style="3" customWidth="1"/>
    <col min="7952" max="7952" width="13.83203125" style="3" customWidth="1"/>
    <col min="7953" max="7953" width="11.83203125" style="3" customWidth="1"/>
    <col min="7954" max="7954" width="11.1640625" style="3" customWidth="1"/>
    <col min="7955" max="7955" width="11.6640625" style="3" customWidth="1"/>
    <col min="7956" max="7956" width="11.33203125" style="3" customWidth="1"/>
    <col min="7957" max="7957" width="13.6640625" style="3" customWidth="1"/>
    <col min="7958" max="7958" width="9" style="3" bestFit="1" customWidth="1"/>
    <col min="7959" max="7959" width="9.1640625" style="3" bestFit="1" customWidth="1"/>
    <col min="7960" max="8200" width="8.83203125" style="3"/>
    <col min="8201" max="8201" width="10" style="3" customWidth="1"/>
    <col min="8202" max="8202" width="35.6640625" style="3" customWidth="1"/>
    <col min="8203" max="8205" width="13.5" style="3" customWidth="1"/>
    <col min="8206" max="8206" width="13.33203125" style="3" customWidth="1"/>
    <col min="8207" max="8207" width="11.83203125" style="3" customWidth="1"/>
    <col min="8208" max="8208" width="13.83203125" style="3" customWidth="1"/>
    <col min="8209" max="8209" width="11.83203125" style="3" customWidth="1"/>
    <col min="8210" max="8210" width="11.1640625" style="3" customWidth="1"/>
    <col min="8211" max="8211" width="11.6640625" style="3" customWidth="1"/>
    <col min="8212" max="8212" width="11.33203125" style="3" customWidth="1"/>
    <col min="8213" max="8213" width="13.6640625" style="3" customWidth="1"/>
    <col min="8214" max="8214" width="9" style="3" bestFit="1" customWidth="1"/>
    <col min="8215" max="8215" width="9.1640625" style="3" bestFit="1" customWidth="1"/>
    <col min="8216" max="8456" width="8.83203125" style="3"/>
    <col min="8457" max="8457" width="10" style="3" customWidth="1"/>
    <col min="8458" max="8458" width="35.6640625" style="3" customWidth="1"/>
    <col min="8459" max="8461" width="13.5" style="3" customWidth="1"/>
    <col min="8462" max="8462" width="13.33203125" style="3" customWidth="1"/>
    <col min="8463" max="8463" width="11.83203125" style="3" customWidth="1"/>
    <col min="8464" max="8464" width="13.83203125" style="3" customWidth="1"/>
    <col min="8465" max="8465" width="11.83203125" style="3" customWidth="1"/>
    <col min="8466" max="8466" width="11.1640625" style="3" customWidth="1"/>
    <col min="8467" max="8467" width="11.6640625" style="3" customWidth="1"/>
    <col min="8468" max="8468" width="11.33203125" style="3" customWidth="1"/>
    <col min="8469" max="8469" width="13.6640625" style="3" customWidth="1"/>
    <col min="8470" max="8470" width="9" style="3" bestFit="1" customWidth="1"/>
    <col min="8471" max="8471" width="9.1640625" style="3" bestFit="1" customWidth="1"/>
    <col min="8472" max="8712" width="8.83203125" style="3"/>
    <col min="8713" max="8713" width="10" style="3" customWidth="1"/>
    <col min="8714" max="8714" width="35.6640625" style="3" customWidth="1"/>
    <col min="8715" max="8717" width="13.5" style="3" customWidth="1"/>
    <col min="8718" max="8718" width="13.33203125" style="3" customWidth="1"/>
    <col min="8719" max="8719" width="11.83203125" style="3" customWidth="1"/>
    <col min="8720" max="8720" width="13.83203125" style="3" customWidth="1"/>
    <col min="8721" max="8721" width="11.83203125" style="3" customWidth="1"/>
    <col min="8722" max="8722" width="11.1640625" style="3" customWidth="1"/>
    <col min="8723" max="8723" width="11.6640625" style="3" customWidth="1"/>
    <col min="8724" max="8724" width="11.33203125" style="3" customWidth="1"/>
    <col min="8725" max="8725" width="13.6640625" style="3" customWidth="1"/>
    <col min="8726" max="8726" width="9" style="3" bestFit="1" customWidth="1"/>
    <col min="8727" max="8727" width="9.1640625" style="3" bestFit="1" customWidth="1"/>
    <col min="8728" max="8968" width="8.83203125" style="3"/>
    <col min="8969" max="8969" width="10" style="3" customWidth="1"/>
    <col min="8970" max="8970" width="35.6640625" style="3" customWidth="1"/>
    <col min="8971" max="8973" width="13.5" style="3" customWidth="1"/>
    <col min="8974" max="8974" width="13.33203125" style="3" customWidth="1"/>
    <col min="8975" max="8975" width="11.83203125" style="3" customWidth="1"/>
    <col min="8976" max="8976" width="13.83203125" style="3" customWidth="1"/>
    <col min="8977" max="8977" width="11.83203125" style="3" customWidth="1"/>
    <col min="8978" max="8978" width="11.1640625" style="3" customWidth="1"/>
    <col min="8979" max="8979" width="11.6640625" style="3" customWidth="1"/>
    <col min="8980" max="8980" width="11.33203125" style="3" customWidth="1"/>
    <col min="8981" max="8981" width="13.6640625" style="3" customWidth="1"/>
    <col min="8982" max="8982" width="9" style="3" bestFit="1" customWidth="1"/>
    <col min="8983" max="8983" width="9.1640625" style="3" bestFit="1" customWidth="1"/>
    <col min="8984" max="9224" width="8.83203125" style="3"/>
    <col min="9225" max="9225" width="10" style="3" customWidth="1"/>
    <col min="9226" max="9226" width="35.6640625" style="3" customWidth="1"/>
    <col min="9227" max="9229" width="13.5" style="3" customWidth="1"/>
    <col min="9230" max="9230" width="13.33203125" style="3" customWidth="1"/>
    <col min="9231" max="9231" width="11.83203125" style="3" customWidth="1"/>
    <col min="9232" max="9232" width="13.83203125" style="3" customWidth="1"/>
    <col min="9233" max="9233" width="11.83203125" style="3" customWidth="1"/>
    <col min="9234" max="9234" width="11.1640625" style="3" customWidth="1"/>
    <col min="9235" max="9235" width="11.6640625" style="3" customWidth="1"/>
    <col min="9236" max="9236" width="11.33203125" style="3" customWidth="1"/>
    <col min="9237" max="9237" width="13.6640625" style="3" customWidth="1"/>
    <col min="9238" max="9238" width="9" style="3" bestFit="1" customWidth="1"/>
    <col min="9239" max="9239" width="9.1640625" style="3" bestFit="1" customWidth="1"/>
    <col min="9240" max="9480" width="8.83203125" style="3"/>
    <col min="9481" max="9481" width="10" style="3" customWidth="1"/>
    <col min="9482" max="9482" width="35.6640625" style="3" customWidth="1"/>
    <col min="9483" max="9485" width="13.5" style="3" customWidth="1"/>
    <col min="9486" max="9486" width="13.33203125" style="3" customWidth="1"/>
    <col min="9487" max="9487" width="11.83203125" style="3" customWidth="1"/>
    <col min="9488" max="9488" width="13.83203125" style="3" customWidth="1"/>
    <col min="9489" max="9489" width="11.83203125" style="3" customWidth="1"/>
    <col min="9490" max="9490" width="11.1640625" style="3" customWidth="1"/>
    <col min="9491" max="9491" width="11.6640625" style="3" customWidth="1"/>
    <col min="9492" max="9492" width="11.33203125" style="3" customWidth="1"/>
    <col min="9493" max="9493" width="13.6640625" style="3" customWidth="1"/>
    <col min="9494" max="9494" width="9" style="3" bestFit="1" customWidth="1"/>
    <col min="9495" max="9495" width="9.1640625" style="3" bestFit="1" customWidth="1"/>
    <col min="9496" max="9736" width="8.83203125" style="3"/>
    <col min="9737" max="9737" width="10" style="3" customWidth="1"/>
    <col min="9738" max="9738" width="35.6640625" style="3" customWidth="1"/>
    <col min="9739" max="9741" width="13.5" style="3" customWidth="1"/>
    <col min="9742" max="9742" width="13.33203125" style="3" customWidth="1"/>
    <col min="9743" max="9743" width="11.83203125" style="3" customWidth="1"/>
    <col min="9744" max="9744" width="13.83203125" style="3" customWidth="1"/>
    <col min="9745" max="9745" width="11.83203125" style="3" customWidth="1"/>
    <col min="9746" max="9746" width="11.1640625" style="3" customWidth="1"/>
    <col min="9747" max="9747" width="11.6640625" style="3" customWidth="1"/>
    <col min="9748" max="9748" width="11.33203125" style="3" customWidth="1"/>
    <col min="9749" max="9749" width="13.6640625" style="3" customWidth="1"/>
    <col min="9750" max="9750" width="9" style="3" bestFit="1" customWidth="1"/>
    <col min="9751" max="9751" width="9.1640625" style="3" bestFit="1" customWidth="1"/>
    <col min="9752" max="9992" width="8.83203125" style="3"/>
    <col min="9993" max="9993" width="10" style="3" customWidth="1"/>
    <col min="9994" max="9994" width="35.6640625" style="3" customWidth="1"/>
    <col min="9995" max="9997" width="13.5" style="3" customWidth="1"/>
    <col min="9998" max="9998" width="13.33203125" style="3" customWidth="1"/>
    <col min="9999" max="9999" width="11.83203125" style="3" customWidth="1"/>
    <col min="10000" max="10000" width="13.83203125" style="3" customWidth="1"/>
    <col min="10001" max="10001" width="11.83203125" style="3" customWidth="1"/>
    <col min="10002" max="10002" width="11.1640625" style="3" customWidth="1"/>
    <col min="10003" max="10003" width="11.6640625" style="3" customWidth="1"/>
    <col min="10004" max="10004" width="11.33203125" style="3" customWidth="1"/>
    <col min="10005" max="10005" width="13.6640625" style="3" customWidth="1"/>
    <col min="10006" max="10006" width="9" style="3" bestFit="1" customWidth="1"/>
    <col min="10007" max="10007" width="9.1640625" style="3" bestFit="1" customWidth="1"/>
    <col min="10008" max="10248" width="8.83203125" style="3"/>
    <col min="10249" max="10249" width="10" style="3" customWidth="1"/>
    <col min="10250" max="10250" width="35.6640625" style="3" customWidth="1"/>
    <col min="10251" max="10253" width="13.5" style="3" customWidth="1"/>
    <col min="10254" max="10254" width="13.33203125" style="3" customWidth="1"/>
    <col min="10255" max="10255" width="11.83203125" style="3" customWidth="1"/>
    <col min="10256" max="10256" width="13.83203125" style="3" customWidth="1"/>
    <col min="10257" max="10257" width="11.83203125" style="3" customWidth="1"/>
    <col min="10258" max="10258" width="11.1640625" style="3" customWidth="1"/>
    <col min="10259" max="10259" width="11.6640625" style="3" customWidth="1"/>
    <col min="10260" max="10260" width="11.33203125" style="3" customWidth="1"/>
    <col min="10261" max="10261" width="13.6640625" style="3" customWidth="1"/>
    <col min="10262" max="10262" width="9" style="3" bestFit="1" customWidth="1"/>
    <col min="10263" max="10263" width="9.1640625" style="3" bestFit="1" customWidth="1"/>
    <col min="10264" max="10504" width="8.83203125" style="3"/>
    <col min="10505" max="10505" width="10" style="3" customWidth="1"/>
    <col min="10506" max="10506" width="35.6640625" style="3" customWidth="1"/>
    <col min="10507" max="10509" width="13.5" style="3" customWidth="1"/>
    <col min="10510" max="10510" width="13.33203125" style="3" customWidth="1"/>
    <col min="10511" max="10511" width="11.83203125" style="3" customWidth="1"/>
    <col min="10512" max="10512" width="13.83203125" style="3" customWidth="1"/>
    <col min="10513" max="10513" width="11.83203125" style="3" customWidth="1"/>
    <col min="10514" max="10514" width="11.1640625" style="3" customWidth="1"/>
    <col min="10515" max="10515" width="11.6640625" style="3" customWidth="1"/>
    <col min="10516" max="10516" width="11.33203125" style="3" customWidth="1"/>
    <col min="10517" max="10517" width="13.6640625" style="3" customWidth="1"/>
    <col min="10518" max="10518" width="9" style="3" bestFit="1" customWidth="1"/>
    <col min="10519" max="10519" width="9.1640625" style="3" bestFit="1" customWidth="1"/>
    <col min="10520" max="10760" width="8.83203125" style="3"/>
    <col min="10761" max="10761" width="10" style="3" customWidth="1"/>
    <col min="10762" max="10762" width="35.6640625" style="3" customWidth="1"/>
    <col min="10763" max="10765" width="13.5" style="3" customWidth="1"/>
    <col min="10766" max="10766" width="13.33203125" style="3" customWidth="1"/>
    <col min="10767" max="10767" width="11.83203125" style="3" customWidth="1"/>
    <col min="10768" max="10768" width="13.83203125" style="3" customWidth="1"/>
    <col min="10769" max="10769" width="11.83203125" style="3" customWidth="1"/>
    <col min="10770" max="10770" width="11.1640625" style="3" customWidth="1"/>
    <col min="10771" max="10771" width="11.6640625" style="3" customWidth="1"/>
    <col min="10772" max="10772" width="11.33203125" style="3" customWidth="1"/>
    <col min="10773" max="10773" width="13.6640625" style="3" customWidth="1"/>
    <col min="10774" max="10774" width="9" style="3" bestFit="1" customWidth="1"/>
    <col min="10775" max="10775" width="9.1640625" style="3" bestFit="1" customWidth="1"/>
    <col min="10776" max="11016" width="8.83203125" style="3"/>
    <col min="11017" max="11017" width="10" style="3" customWidth="1"/>
    <col min="11018" max="11018" width="35.6640625" style="3" customWidth="1"/>
    <col min="11019" max="11021" width="13.5" style="3" customWidth="1"/>
    <col min="11022" max="11022" width="13.33203125" style="3" customWidth="1"/>
    <col min="11023" max="11023" width="11.83203125" style="3" customWidth="1"/>
    <col min="11024" max="11024" width="13.83203125" style="3" customWidth="1"/>
    <col min="11025" max="11025" width="11.83203125" style="3" customWidth="1"/>
    <col min="11026" max="11026" width="11.1640625" style="3" customWidth="1"/>
    <col min="11027" max="11027" width="11.6640625" style="3" customWidth="1"/>
    <col min="11028" max="11028" width="11.33203125" style="3" customWidth="1"/>
    <col min="11029" max="11029" width="13.6640625" style="3" customWidth="1"/>
    <col min="11030" max="11030" width="9" style="3" bestFit="1" customWidth="1"/>
    <col min="11031" max="11031" width="9.1640625" style="3" bestFit="1" customWidth="1"/>
    <col min="11032" max="11272" width="8.83203125" style="3"/>
    <col min="11273" max="11273" width="10" style="3" customWidth="1"/>
    <col min="11274" max="11274" width="35.6640625" style="3" customWidth="1"/>
    <col min="11275" max="11277" width="13.5" style="3" customWidth="1"/>
    <col min="11278" max="11278" width="13.33203125" style="3" customWidth="1"/>
    <col min="11279" max="11279" width="11.83203125" style="3" customWidth="1"/>
    <col min="11280" max="11280" width="13.83203125" style="3" customWidth="1"/>
    <col min="11281" max="11281" width="11.83203125" style="3" customWidth="1"/>
    <col min="11282" max="11282" width="11.1640625" style="3" customWidth="1"/>
    <col min="11283" max="11283" width="11.6640625" style="3" customWidth="1"/>
    <col min="11284" max="11284" width="11.33203125" style="3" customWidth="1"/>
    <col min="11285" max="11285" width="13.6640625" style="3" customWidth="1"/>
    <col min="11286" max="11286" width="9" style="3" bestFit="1" customWidth="1"/>
    <col min="11287" max="11287" width="9.1640625" style="3" bestFit="1" customWidth="1"/>
    <col min="11288" max="11528" width="8.83203125" style="3"/>
    <col min="11529" max="11529" width="10" style="3" customWidth="1"/>
    <col min="11530" max="11530" width="35.6640625" style="3" customWidth="1"/>
    <col min="11531" max="11533" width="13.5" style="3" customWidth="1"/>
    <col min="11534" max="11534" width="13.33203125" style="3" customWidth="1"/>
    <col min="11535" max="11535" width="11.83203125" style="3" customWidth="1"/>
    <col min="11536" max="11536" width="13.83203125" style="3" customWidth="1"/>
    <col min="11537" max="11537" width="11.83203125" style="3" customWidth="1"/>
    <col min="11538" max="11538" width="11.1640625" style="3" customWidth="1"/>
    <col min="11539" max="11539" width="11.6640625" style="3" customWidth="1"/>
    <col min="11540" max="11540" width="11.33203125" style="3" customWidth="1"/>
    <col min="11541" max="11541" width="13.6640625" style="3" customWidth="1"/>
    <col min="11542" max="11542" width="9" style="3" bestFit="1" customWidth="1"/>
    <col min="11543" max="11543" width="9.1640625" style="3" bestFit="1" customWidth="1"/>
    <col min="11544" max="11784" width="8.83203125" style="3"/>
    <col min="11785" max="11785" width="10" style="3" customWidth="1"/>
    <col min="11786" max="11786" width="35.6640625" style="3" customWidth="1"/>
    <col min="11787" max="11789" width="13.5" style="3" customWidth="1"/>
    <col min="11790" max="11790" width="13.33203125" style="3" customWidth="1"/>
    <col min="11791" max="11791" width="11.83203125" style="3" customWidth="1"/>
    <col min="11792" max="11792" width="13.83203125" style="3" customWidth="1"/>
    <col min="11793" max="11793" width="11.83203125" style="3" customWidth="1"/>
    <col min="11794" max="11794" width="11.1640625" style="3" customWidth="1"/>
    <col min="11795" max="11795" width="11.6640625" style="3" customWidth="1"/>
    <col min="11796" max="11796" width="11.33203125" style="3" customWidth="1"/>
    <col min="11797" max="11797" width="13.6640625" style="3" customWidth="1"/>
    <col min="11798" max="11798" width="9" style="3" bestFit="1" customWidth="1"/>
    <col min="11799" max="11799" width="9.1640625" style="3" bestFit="1" customWidth="1"/>
    <col min="11800" max="12040" width="8.83203125" style="3"/>
    <col min="12041" max="12041" width="10" style="3" customWidth="1"/>
    <col min="12042" max="12042" width="35.6640625" style="3" customWidth="1"/>
    <col min="12043" max="12045" width="13.5" style="3" customWidth="1"/>
    <col min="12046" max="12046" width="13.33203125" style="3" customWidth="1"/>
    <col min="12047" max="12047" width="11.83203125" style="3" customWidth="1"/>
    <col min="12048" max="12048" width="13.83203125" style="3" customWidth="1"/>
    <col min="12049" max="12049" width="11.83203125" style="3" customWidth="1"/>
    <col min="12050" max="12050" width="11.1640625" style="3" customWidth="1"/>
    <col min="12051" max="12051" width="11.6640625" style="3" customWidth="1"/>
    <col min="12052" max="12052" width="11.33203125" style="3" customWidth="1"/>
    <col min="12053" max="12053" width="13.6640625" style="3" customWidth="1"/>
    <col min="12054" max="12054" width="9" style="3" bestFit="1" customWidth="1"/>
    <col min="12055" max="12055" width="9.1640625" style="3" bestFit="1" customWidth="1"/>
    <col min="12056" max="12296" width="8.83203125" style="3"/>
    <col min="12297" max="12297" width="10" style="3" customWidth="1"/>
    <col min="12298" max="12298" width="35.6640625" style="3" customWidth="1"/>
    <col min="12299" max="12301" width="13.5" style="3" customWidth="1"/>
    <col min="12302" max="12302" width="13.33203125" style="3" customWidth="1"/>
    <col min="12303" max="12303" width="11.83203125" style="3" customWidth="1"/>
    <col min="12304" max="12304" width="13.83203125" style="3" customWidth="1"/>
    <col min="12305" max="12305" width="11.83203125" style="3" customWidth="1"/>
    <col min="12306" max="12306" width="11.1640625" style="3" customWidth="1"/>
    <col min="12307" max="12307" width="11.6640625" style="3" customWidth="1"/>
    <col min="12308" max="12308" width="11.33203125" style="3" customWidth="1"/>
    <col min="12309" max="12309" width="13.6640625" style="3" customWidth="1"/>
    <col min="12310" max="12310" width="9" style="3" bestFit="1" customWidth="1"/>
    <col min="12311" max="12311" width="9.1640625" style="3" bestFit="1" customWidth="1"/>
    <col min="12312" max="12552" width="8.83203125" style="3"/>
    <col min="12553" max="12553" width="10" style="3" customWidth="1"/>
    <col min="12554" max="12554" width="35.6640625" style="3" customWidth="1"/>
    <col min="12555" max="12557" width="13.5" style="3" customWidth="1"/>
    <col min="12558" max="12558" width="13.33203125" style="3" customWidth="1"/>
    <col min="12559" max="12559" width="11.83203125" style="3" customWidth="1"/>
    <col min="12560" max="12560" width="13.83203125" style="3" customWidth="1"/>
    <col min="12561" max="12561" width="11.83203125" style="3" customWidth="1"/>
    <col min="12562" max="12562" width="11.1640625" style="3" customWidth="1"/>
    <col min="12563" max="12563" width="11.6640625" style="3" customWidth="1"/>
    <col min="12564" max="12564" width="11.33203125" style="3" customWidth="1"/>
    <col min="12565" max="12565" width="13.6640625" style="3" customWidth="1"/>
    <col min="12566" max="12566" width="9" style="3" bestFit="1" customWidth="1"/>
    <col min="12567" max="12567" width="9.1640625" style="3" bestFit="1" customWidth="1"/>
    <col min="12568" max="12808" width="8.83203125" style="3"/>
    <col min="12809" max="12809" width="10" style="3" customWidth="1"/>
    <col min="12810" max="12810" width="35.6640625" style="3" customWidth="1"/>
    <col min="12811" max="12813" width="13.5" style="3" customWidth="1"/>
    <col min="12814" max="12814" width="13.33203125" style="3" customWidth="1"/>
    <col min="12815" max="12815" width="11.83203125" style="3" customWidth="1"/>
    <col min="12816" max="12816" width="13.83203125" style="3" customWidth="1"/>
    <col min="12817" max="12817" width="11.83203125" style="3" customWidth="1"/>
    <col min="12818" max="12818" width="11.1640625" style="3" customWidth="1"/>
    <col min="12819" max="12819" width="11.6640625" style="3" customWidth="1"/>
    <col min="12820" max="12820" width="11.33203125" style="3" customWidth="1"/>
    <col min="12821" max="12821" width="13.6640625" style="3" customWidth="1"/>
    <col min="12822" max="12822" width="9" style="3" bestFit="1" customWidth="1"/>
    <col min="12823" max="12823" width="9.1640625" style="3" bestFit="1" customWidth="1"/>
    <col min="12824" max="13064" width="8.83203125" style="3"/>
    <col min="13065" max="13065" width="10" style="3" customWidth="1"/>
    <col min="13066" max="13066" width="35.6640625" style="3" customWidth="1"/>
    <col min="13067" max="13069" width="13.5" style="3" customWidth="1"/>
    <col min="13070" max="13070" width="13.33203125" style="3" customWidth="1"/>
    <col min="13071" max="13071" width="11.83203125" style="3" customWidth="1"/>
    <col min="13072" max="13072" width="13.83203125" style="3" customWidth="1"/>
    <col min="13073" max="13073" width="11.83203125" style="3" customWidth="1"/>
    <col min="13074" max="13074" width="11.1640625" style="3" customWidth="1"/>
    <col min="13075" max="13075" width="11.6640625" style="3" customWidth="1"/>
    <col min="13076" max="13076" width="11.33203125" style="3" customWidth="1"/>
    <col min="13077" max="13077" width="13.6640625" style="3" customWidth="1"/>
    <col min="13078" max="13078" width="9" style="3" bestFit="1" customWidth="1"/>
    <col min="13079" max="13079" width="9.1640625" style="3" bestFit="1" customWidth="1"/>
    <col min="13080" max="13320" width="8.83203125" style="3"/>
    <col min="13321" max="13321" width="10" style="3" customWidth="1"/>
    <col min="13322" max="13322" width="35.6640625" style="3" customWidth="1"/>
    <col min="13323" max="13325" width="13.5" style="3" customWidth="1"/>
    <col min="13326" max="13326" width="13.33203125" style="3" customWidth="1"/>
    <col min="13327" max="13327" width="11.83203125" style="3" customWidth="1"/>
    <col min="13328" max="13328" width="13.83203125" style="3" customWidth="1"/>
    <col min="13329" max="13329" width="11.83203125" style="3" customWidth="1"/>
    <col min="13330" max="13330" width="11.1640625" style="3" customWidth="1"/>
    <col min="13331" max="13331" width="11.6640625" style="3" customWidth="1"/>
    <col min="13332" max="13332" width="11.33203125" style="3" customWidth="1"/>
    <col min="13333" max="13333" width="13.6640625" style="3" customWidth="1"/>
    <col min="13334" max="13334" width="9" style="3" bestFit="1" customWidth="1"/>
    <col min="13335" max="13335" width="9.1640625" style="3" bestFit="1" customWidth="1"/>
    <col min="13336" max="13576" width="8.83203125" style="3"/>
    <col min="13577" max="13577" width="10" style="3" customWidth="1"/>
    <col min="13578" max="13578" width="35.6640625" style="3" customWidth="1"/>
    <col min="13579" max="13581" width="13.5" style="3" customWidth="1"/>
    <col min="13582" max="13582" width="13.33203125" style="3" customWidth="1"/>
    <col min="13583" max="13583" width="11.83203125" style="3" customWidth="1"/>
    <col min="13584" max="13584" width="13.83203125" style="3" customWidth="1"/>
    <col min="13585" max="13585" width="11.83203125" style="3" customWidth="1"/>
    <col min="13586" max="13586" width="11.1640625" style="3" customWidth="1"/>
    <col min="13587" max="13587" width="11.6640625" style="3" customWidth="1"/>
    <col min="13588" max="13588" width="11.33203125" style="3" customWidth="1"/>
    <col min="13589" max="13589" width="13.6640625" style="3" customWidth="1"/>
    <col min="13590" max="13590" width="9" style="3" bestFit="1" customWidth="1"/>
    <col min="13591" max="13591" width="9.1640625" style="3" bestFit="1" customWidth="1"/>
    <col min="13592" max="13832" width="8.83203125" style="3"/>
    <col min="13833" max="13833" width="10" style="3" customWidth="1"/>
    <col min="13834" max="13834" width="35.6640625" style="3" customWidth="1"/>
    <col min="13835" max="13837" width="13.5" style="3" customWidth="1"/>
    <col min="13838" max="13838" width="13.33203125" style="3" customWidth="1"/>
    <col min="13839" max="13839" width="11.83203125" style="3" customWidth="1"/>
    <col min="13840" max="13840" width="13.83203125" style="3" customWidth="1"/>
    <col min="13841" max="13841" width="11.83203125" style="3" customWidth="1"/>
    <col min="13842" max="13842" width="11.1640625" style="3" customWidth="1"/>
    <col min="13843" max="13843" width="11.6640625" style="3" customWidth="1"/>
    <col min="13844" max="13844" width="11.33203125" style="3" customWidth="1"/>
    <col min="13845" max="13845" width="13.6640625" style="3" customWidth="1"/>
    <col min="13846" max="13846" width="9" style="3" bestFit="1" customWidth="1"/>
    <col min="13847" max="13847" width="9.1640625" style="3" bestFit="1" customWidth="1"/>
    <col min="13848" max="14088" width="8.83203125" style="3"/>
    <col min="14089" max="14089" width="10" style="3" customWidth="1"/>
    <col min="14090" max="14090" width="35.6640625" style="3" customWidth="1"/>
    <col min="14091" max="14093" width="13.5" style="3" customWidth="1"/>
    <col min="14094" max="14094" width="13.33203125" style="3" customWidth="1"/>
    <col min="14095" max="14095" width="11.83203125" style="3" customWidth="1"/>
    <col min="14096" max="14096" width="13.83203125" style="3" customWidth="1"/>
    <col min="14097" max="14097" width="11.83203125" style="3" customWidth="1"/>
    <col min="14098" max="14098" width="11.1640625" style="3" customWidth="1"/>
    <col min="14099" max="14099" width="11.6640625" style="3" customWidth="1"/>
    <col min="14100" max="14100" width="11.33203125" style="3" customWidth="1"/>
    <col min="14101" max="14101" width="13.6640625" style="3" customWidth="1"/>
    <col min="14102" max="14102" width="9" style="3" bestFit="1" customWidth="1"/>
    <col min="14103" max="14103" width="9.1640625" style="3" bestFit="1" customWidth="1"/>
    <col min="14104" max="14344" width="8.83203125" style="3"/>
    <col min="14345" max="14345" width="10" style="3" customWidth="1"/>
    <col min="14346" max="14346" width="35.6640625" style="3" customWidth="1"/>
    <col min="14347" max="14349" width="13.5" style="3" customWidth="1"/>
    <col min="14350" max="14350" width="13.33203125" style="3" customWidth="1"/>
    <col min="14351" max="14351" width="11.83203125" style="3" customWidth="1"/>
    <col min="14352" max="14352" width="13.83203125" style="3" customWidth="1"/>
    <col min="14353" max="14353" width="11.83203125" style="3" customWidth="1"/>
    <col min="14354" max="14354" width="11.1640625" style="3" customWidth="1"/>
    <col min="14355" max="14355" width="11.6640625" style="3" customWidth="1"/>
    <col min="14356" max="14356" width="11.33203125" style="3" customWidth="1"/>
    <col min="14357" max="14357" width="13.6640625" style="3" customWidth="1"/>
    <col min="14358" max="14358" width="9" style="3" bestFit="1" customWidth="1"/>
    <col min="14359" max="14359" width="9.1640625" style="3" bestFit="1" customWidth="1"/>
    <col min="14360" max="14600" width="8.83203125" style="3"/>
    <col min="14601" max="14601" width="10" style="3" customWidth="1"/>
    <col min="14602" max="14602" width="35.6640625" style="3" customWidth="1"/>
    <col min="14603" max="14605" width="13.5" style="3" customWidth="1"/>
    <col min="14606" max="14606" width="13.33203125" style="3" customWidth="1"/>
    <col min="14607" max="14607" width="11.83203125" style="3" customWidth="1"/>
    <col min="14608" max="14608" width="13.83203125" style="3" customWidth="1"/>
    <col min="14609" max="14609" width="11.83203125" style="3" customWidth="1"/>
    <col min="14610" max="14610" width="11.1640625" style="3" customWidth="1"/>
    <col min="14611" max="14611" width="11.6640625" style="3" customWidth="1"/>
    <col min="14612" max="14612" width="11.33203125" style="3" customWidth="1"/>
    <col min="14613" max="14613" width="13.6640625" style="3" customWidth="1"/>
    <col min="14614" max="14614" width="9" style="3" bestFit="1" customWidth="1"/>
    <col min="14615" max="14615" width="9.1640625" style="3" bestFit="1" customWidth="1"/>
    <col min="14616" max="14856" width="8.83203125" style="3"/>
    <col min="14857" max="14857" width="10" style="3" customWidth="1"/>
    <col min="14858" max="14858" width="35.6640625" style="3" customWidth="1"/>
    <col min="14859" max="14861" width="13.5" style="3" customWidth="1"/>
    <col min="14862" max="14862" width="13.33203125" style="3" customWidth="1"/>
    <col min="14863" max="14863" width="11.83203125" style="3" customWidth="1"/>
    <col min="14864" max="14864" width="13.83203125" style="3" customWidth="1"/>
    <col min="14865" max="14865" width="11.83203125" style="3" customWidth="1"/>
    <col min="14866" max="14866" width="11.1640625" style="3" customWidth="1"/>
    <col min="14867" max="14867" width="11.6640625" style="3" customWidth="1"/>
    <col min="14868" max="14868" width="11.33203125" style="3" customWidth="1"/>
    <col min="14869" max="14869" width="13.6640625" style="3" customWidth="1"/>
    <col min="14870" max="14870" width="9" style="3" bestFit="1" customWidth="1"/>
    <col min="14871" max="14871" width="9.1640625" style="3" bestFit="1" customWidth="1"/>
    <col min="14872" max="15112" width="8.83203125" style="3"/>
    <col min="15113" max="15113" width="10" style="3" customWidth="1"/>
    <col min="15114" max="15114" width="35.6640625" style="3" customWidth="1"/>
    <col min="15115" max="15117" width="13.5" style="3" customWidth="1"/>
    <col min="15118" max="15118" width="13.33203125" style="3" customWidth="1"/>
    <col min="15119" max="15119" width="11.83203125" style="3" customWidth="1"/>
    <col min="15120" max="15120" width="13.83203125" style="3" customWidth="1"/>
    <col min="15121" max="15121" width="11.83203125" style="3" customWidth="1"/>
    <col min="15122" max="15122" width="11.1640625" style="3" customWidth="1"/>
    <col min="15123" max="15123" width="11.6640625" style="3" customWidth="1"/>
    <col min="15124" max="15124" width="11.33203125" style="3" customWidth="1"/>
    <col min="15125" max="15125" width="13.6640625" style="3" customWidth="1"/>
    <col min="15126" max="15126" width="9" style="3" bestFit="1" customWidth="1"/>
    <col min="15127" max="15127" width="9.1640625" style="3" bestFit="1" customWidth="1"/>
    <col min="15128" max="15368" width="8.83203125" style="3"/>
    <col min="15369" max="15369" width="10" style="3" customWidth="1"/>
    <col min="15370" max="15370" width="35.6640625" style="3" customWidth="1"/>
    <col min="15371" max="15373" width="13.5" style="3" customWidth="1"/>
    <col min="15374" max="15374" width="13.33203125" style="3" customWidth="1"/>
    <col min="15375" max="15375" width="11.83203125" style="3" customWidth="1"/>
    <col min="15376" max="15376" width="13.83203125" style="3" customWidth="1"/>
    <col min="15377" max="15377" width="11.83203125" style="3" customWidth="1"/>
    <col min="15378" max="15378" width="11.1640625" style="3" customWidth="1"/>
    <col min="15379" max="15379" width="11.6640625" style="3" customWidth="1"/>
    <col min="15380" max="15380" width="11.33203125" style="3" customWidth="1"/>
    <col min="15381" max="15381" width="13.6640625" style="3" customWidth="1"/>
    <col min="15382" max="15382" width="9" style="3" bestFit="1" customWidth="1"/>
    <col min="15383" max="15383" width="9.1640625" style="3" bestFit="1" customWidth="1"/>
    <col min="15384" max="15624" width="8.83203125" style="3"/>
    <col min="15625" max="15625" width="10" style="3" customWidth="1"/>
    <col min="15626" max="15626" width="35.6640625" style="3" customWidth="1"/>
    <col min="15627" max="15629" width="13.5" style="3" customWidth="1"/>
    <col min="15630" max="15630" width="13.33203125" style="3" customWidth="1"/>
    <col min="15631" max="15631" width="11.83203125" style="3" customWidth="1"/>
    <col min="15632" max="15632" width="13.83203125" style="3" customWidth="1"/>
    <col min="15633" max="15633" width="11.83203125" style="3" customWidth="1"/>
    <col min="15634" max="15634" width="11.1640625" style="3" customWidth="1"/>
    <col min="15635" max="15635" width="11.6640625" style="3" customWidth="1"/>
    <col min="15636" max="15636" width="11.33203125" style="3" customWidth="1"/>
    <col min="15637" max="15637" width="13.6640625" style="3" customWidth="1"/>
    <col min="15638" max="15638" width="9" style="3" bestFit="1" customWidth="1"/>
    <col min="15639" max="15639" width="9.1640625" style="3" bestFit="1" customWidth="1"/>
    <col min="15640" max="15880" width="8.83203125" style="3"/>
    <col min="15881" max="15881" width="10" style="3" customWidth="1"/>
    <col min="15882" max="15882" width="35.6640625" style="3" customWidth="1"/>
    <col min="15883" max="15885" width="13.5" style="3" customWidth="1"/>
    <col min="15886" max="15886" width="13.33203125" style="3" customWidth="1"/>
    <col min="15887" max="15887" width="11.83203125" style="3" customWidth="1"/>
    <col min="15888" max="15888" width="13.83203125" style="3" customWidth="1"/>
    <col min="15889" max="15889" width="11.83203125" style="3" customWidth="1"/>
    <col min="15890" max="15890" width="11.1640625" style="3" customWidth="1"/>
    <col min="15891" max="15891" width="11.6640625" style="3" customWidth="1"/>
    <col min="15892" max="15892" width="11.33203125" style="3" customWidth="1"/>
    <col min="15893" max="15893" width="13.6640625" style="3" customWidth="1"/>
    <col min="15894" max="15894" width="9" style="3" bestFit="1" customWidth="1"/>
    <col min="15895" max="15895" width="9.1640625" style="3" bestFit="1" customWidth="1"/>
    <col min="15896" max="16136" width="8.83203125" style="3"/>
    <col min="16137" max="16137" width="10" style="3" customWidth="1"/>
    <col min="16138" max="16138" width="35.6640625" style="3" customWidth="1"/>
    <col min="16139" max="16141" width="13.5" style="3" customWidth="1"/>
    <col min="16142" max="16142" width="13.33203125" style="3" customWidth="1"/>
    <col min="16143" max="16143" width="11.83203125" style="3" customWidth="1"/>
    <col min="16144" max="16144" width="13.83203125" style="3" customWidth="1"/>
    <col min="16145" max="16145" width="11.83203125" style="3" customWidth="1"/>
    <col min="16146" max="16146" width="11.1640625" style="3" customWidth="1"/>
    <col min="16147" max="16147" width="11.6640625" style="3" customWidth="1"/>
    <col min="16148" max="16148" width="11.33203125" style="3" customWidth="1"/>
    <col min="16149" max="16149" width="13.6640625" style="3" customWidth="1"/>
    <col min="16150" max="16150" width="9" style="3" bestFit="1" customWidth="1"/>
    <col min="16151" max="16151" width="9.1640625" style="3" bestFit="1" customWidth="1"/>
    <col min="16152" max="16384" width="8.83203125" style="3"/>
  </cols>
  <sheetData>
    <row r="1" spans="1:23" ht="17" customHeight="1" x14ac:dyDescent="0.2">
      <c r="B1" s="85" t="s">
        <v>254</v>
      </c>
      <c r="D1" s="2"/>
      <c r="E1" s="2"/>
      <c r="F1" s="3" t="s">
        <v>0</v>
      </c>
      <c r="G1" s="3" t="s">
        <v>0</v>
      </c>
      <c r="I1" s="5" t="s">
        <v>0</v>
      </c>
    </row>
    <row r="2" spans="1:23" ht="6" customHeight="1" x14ac:dyDescent="0.2">
      <c r="B2" s="77"/>
    </row>
    <row r="3" spans="1:23" x14ac:dyDescent="0.2">
      <c r="B3" s="77"/>
      <c r="C3" s="9"/>
      <c r="D3" s="9"/>
      <c r="E3" s="9"/>
      <c r="F3" s="10"/>
      <c r="G3" s="10"/>
      <c r="H3" s="11"/>
      <c r="I3" s="12" t="s">
        <v>1</v>
      </c>
      <c r="J3" s="12"/>
      <c r="K3" s="13"/>
      <c r="L3" s="13"/>
      <c r="M3" s="13"/>
      <c r="R3" s="7"/>
      <c r="S3" s="7"/>
      <c r="T3" s="14"/>
      <c r="U3" s="14"/>
    </row>
    <row r="4" spans="1:23" x14ac:dyDescent="0.2">
      <c r="C4" s="10" t="s">
        <v>2</v>
      </c>
      <c r="D4" s="10" t="s">
        <v>2</v>
      </c>
      <c r="E4" s="10" t="s">
        <v>2</v>
      </c>
      <c r="F4" s="10" t="s">
        <v>3</v>
      </c>
      <c r="G4" s="10" t="s">
        <v>3</v>
      </c>
      <c r="H4" s="15" t="s">
        <v>4</v>
      </c>
      <c r="I4" s="12" t="s">
        <v>3</v>
      </c>
      <c r="J4" s="12"/>
      <c r="K4" s="13"/>
      <c r="L4" s="13"/>
      <c r="M4" s="13"/>
      <c r="R4" s="14"/>
      <c r="S4" s="14"/>
      <c r="T4" s="14"/>
      <c r="U4" s="14"/>
    </row>
    <row r="5" spans="1:23" x14ac:dyDescent="0.2">
      <c r="B5" s="77" t="s">
        <v>0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7" t="s">
        <v>3</v>
      </c>
      <c r="I5" s="18" t="s">
        <v>10</v>
      </c>
      <c r="J5" s="73"/>
      <c r="K5" s="13"/>
      <c r="L5" s="13"/>
      <c r="M5" s="13"/>
      <c r="N5" s="19"/>
      <c r="O5" s="19"/>
      <c r="P5" s="14"/>
      <c r="Q5" s="14"/>
      <c r="R5" s="14"/>
      <c r="S5" s="14"/>
      <c r="T5" s="14"/>
      <c r="U5" s="14"/>
    </row>
    <row r="6" spans="1:23" ht="9" customHeight="1" x14ac:dyDescent="0.2"/>
    <row r="7" spans="1:23" x14ac:dyDescent="0.2">
      <c r="B7" s="77" t="s">
        <v>11</v>
      </c>
      <c r="O7" s="20"/>
    </row>
    <row r="8" spans="1:23" x14ac:dyDescent="0.2">
      <c r="B8" s="76" t="s">
        <v>12</v>
      </c>
    </row>
    <row r="9" spans="1:23" ht="27" x14ac:dyDescent="0.2">
      <c r="B9" s="76" t="s">
        <v>13</v>
      </c>
      <c r="C9" s="3">
        <v>501303.33</v>
      </c>
      <c r="D9" s="3">
        <v>485625.81</v>
      </c>
      <c r="E9" s="3"/>
      <c r="F9" s="3">
        <v>588581.68999999994</v>
      </c>
      <c r="G9" s="64">
        <v>693688</v>
      </c>
      <c r="H9" s="4">
        <f>SUM(I9-G9)</f>
        <v>687413</v>
      </c>
      <c r="I9" s="64">
        <v>1381101</v>
      </c>
      <c r="K9" s="21"/>
      <c r="L9" s="21"/>
      <c r="M9" s="21"/>
      <c r="N9" s="20"/>
      <c r="P9" s="22"/>
      <c r="Q9" s="22"/>
    </row>
    <row r="10" spans="1:23" x14ac:dyDescent="0.2">
      <c r="B10" s="76" t="s">
        <v>14</v>
      </c>
      <c r="C10" s="3">
        <v>0</v>
      </c>
      <c r="D10" s="3">
        <v>650</v>
      </c>
      <c r="E10" s="3">
        <v>950</v>
      </c>
      <c r="H10" s="4">
        <f t="shared" ref="H10:H25" si="0">SUM(I10-G10)</f>
        <v>0</v>
      </c>
      <c r="N10" s="20"/>
      <c r="O10" s="20"/>
      <c r="P10" s="22"/>
      <c r="Q10" s="22"/>
    </row>
    <row r="11" spans="1:23" x14ac:dyDescent="0.2">
      <c r="B11" s="76" t="s">
        <v>15</v>
      </c>
      <c r="C11" s="3">
        <v>1279.22</v>
      </c>
      <c r="D11" s="3">
        <v>3333.36</v>
      </c>
      <c r="E11" s="3">
        <v>2377.77</v>
      </c>
      <c r="F11" s="3">
        <v>2000</v>
      </c>
      <c r="G11" s="3">
        <v>3000</v>
      </c>
      <c r="H11" s="4">
        <f t="shared" si="0"/>
        <v>-2000</v>
      </c>
      <c r="I11" s="5">
        <v>1000</v>
      </c>
      <c r="N11" s="20"/>
      <c r="O11" s="20"/>
      <c r="P11" s="22"/>
      <c r="Q11" s="22"/>
    </row>
    <row r="12" spans="1:23" x14ac:dyDescent="0.2">
      <c r="B12" s="76" t="s">
        <v>16</v>
      </c>
      <c r="C12" s="3">
        <v>7815</v>
      </c>
      <c r="D12" s="3">
        <v>4500</v>
      </c>
      <c r="E12" s="3">
        <v>11998</v>
      </c>
      <c r="F12" s="3">
        <v>75000</v>
      </c>
      <c r="G12" s="3">
        <v>75000</v>
      </c>
      <c r="H12" s="4">
        <f t="shared" si="0"/>
        <v>0</v>
      </c>
      <c r="I12" s="5">
        <v>75000</v>
      </c>
      <c r="N12" s="20"/>
      <c r="O12" s="20"/>
      <c r="P12" s="22"/>
      <c r="Q12" s="22"/>
    </row>
    <row r="13" spans="1:23" x14ac:dyDescent="0.2">
      <c r="A13" s="41"/>
      <c r="B13" s="78" t="s">
        <v>250</v>
      </c>
      <c r="C13" s="5"/>
      <c r="D13" s="5"/>
      <c r="E13" s="5"/>
      <c r="F13" s="5"/>
      <c r="G13" s="5"/>
      <c r="I13" s="5">
        <v>3000</v>
      </c>
      <c r="N13" s="20"/>
      <c r="O13" s="20"/>
      <c r="P13" s="22"/>
      <c r="Q13" s="22"/>
      <c r="T13" s="3">
        <v>0.08</v>
      </c>
    </row>
    <row r="14" spans="1:23" x14ac:dyDescent="0.2">
      <c r="B14" s="76" t="s">
        <v>17</v>
      </c>
      <c r="C14" s="3">
        <v>7227</v>
      </c>
      <c r="D14" s="3">
        <v>7382</v>
      </c>
      <c r="E14" s="3"/>
      <c r="F14" s="3">
        <v>7382</v>
      </c>
      <c r="G14" s="3">
        <v>7382</v>
      </c>
      <c r="H14" s="4">
        <f t="shared" si="0"/>
        <v>264</v>
      </c>
      <c r="I14" s="5">
        <v>7646</v>
      </c>
      <c r="N14" s="23"/>
      <c r="O14" s="23"/>
      <c r="P14" s="24"/>
      <c r="Q14" s="24"/>
      <c r="T14" s="3">
        <v>734661</v>
      </c>
      <c r="V14" s="3" t="s">
        <v>246</v>
      </c>
      <c r="W14" s="3" t="s">
        <v>245</v>
      </c>
    </row>
    <row r="15" spans="1:23" ht="27" x14ac:dyDescent="0.2">
      <c r="B15" s="76" t="s">
        <v>18</v>
      </c>
      <c r="C15" s="3">
        <v>597130.12</v>
      </c>
      <c r="D15" s="3">
        <v>617849.94999999995</v>
      </c>
      <c r="E15" s="3">
        <v>651725.62</v>
      </c>
      <c r="F15" s="3">
        <v>616684</v>
      </c>
      <c r="G15" s="3">
        <v>635185</v>
      </c>
      <c r="H15" s="4">
        <f>SUM(I15-G15)</f>
        <v>55396</v>
      </c>
      <c r="I15" s="5">
        <v>690581</v>
      </c>
      <c r="N15" s="25"/>
      <c r="O15" s="25"/>
      <c r="P15" s="26"/>
      <c r="Q15" s="26"/>
      <c r="T15" s="3">
        <f>SUM(T14*0.08)</f>
        <v>58772.880000000005</v>
      </c>
      <c r="V15" s="3">
        <f>SUM(R14*T15)</f>
        <v>0</v>
      </c>
      <c r="W15" s="3">
        <f>SUM(R14-V15)</f>
        <v>0</v>
      </c>
    </row>
    <row r="16" spans="1:23" ht="27" x14ac:dyDescent="0.2">
      <c r="B16" s="76" t="s">
        <v>19</v>
      </c>
      <c r="C16" s="3">
        <v>10123.57</v>
      </c>
      <c r="D16" s="3">
        <v>10663.09</v>
      </c>
      <c r="E16" s="3">
        <v>11212.85</v>
      </c>
      <c r="F16" s="3">
        <v>10250</v>
      </c>
      <c r="G16" s="3">
        <v>10600</v>
      </c>
      <c r="H16" s="4">
        <f t="shared" si="0"/>
        <v>500</v>
      </c>
      <c r="I16" s="5">
        <v>11100</v>
      </c>
      <c r="N16" s="27"/>
      <c r="O16" s="27"/>
      <c r="P16" s="28"/>
      <c r="Q16" s="28"/>
      <c r="T16" s="3">
        <f>SUM(T14-T15)</f>
        <v>675888.12</v>
      </c>
    </row>
    <row r="17" spans="2:22" x14ac:dyDescent="0.2">
      <c r="B17" s="76" t="s">
        <v>20</v>
      </c>
      <c r="C17" s="3">
        <v>6093.19</v>
      </c>
      <c r="D17" s="3">
        <v>4977.92</v>
      </c>
      <c r="E17" s="3">
        <v>3408.71</v>
      </c>
      <c r="F17" s="3">
        <v>2000</v>
      </c>
      <c r="G17" s="3">
        <v>2000</v>
      </c>
      <c r="H17" s="4">
        <f t="shared" si="0"/>
        <v>0</v>
      </c>
      <c r="I17" s="5">
        <v>2000</v>
      </c>
      <c r="N17" s="20"/>
      <c r="O17" s="20"/>
      <c r="P17" s="22"/>
      <c r="Q17" s="22"/>
    </row>
    <row r="18" spans="2:22" x14ac:dyDescent="0.2">
      <c r="B18" s="76" t="s">
        <v>21</v>
      </c>
      <c r="C18" s="3">
        <v>1663.6</v>
      </c>
      <c r="D18" s="3">
        <v>610</v>
      </c>
      <c r="E18" s="3">
        <v>186</v>
      </c>
      <c r="F18" s="3">
        <v>3000</v>
      </c>
      <c r="G18" s="3">
        <v>500</v>
      </c>
      <c r="H18" s="4">
        <f t="shared" si="0"/>
        <v>-300</v>
      </c>
      <c r="I18" s="5">
        <v>200</v>
      </c>
      <c r="N18" s="20"/>
      <c r="O18" s="20"/>
      <c r="P18" s="22"/>
      <c r="Q18" s="22"/>
    </row>
    <row r="19" spans="2:22" ht="27" x14ac:dyDescent="0.2">
      <c r="B19" s="76" t="s">
        <v>22</v>
      </c>
      <c r="C19" s="3">
        <v>5449.95</v>
      </c>
      <c r="D19" s="3">
        <v>10210.92</v>
      </c>
      <c r="E19" s="3">
        <v>3979.24</v>
      </c>
      <c r="F19" s="3">
        <v>4500</v>
      </c>
      <c r="G19" s="3">
        <v>1200</v>
      </c>
      <c r="H19" s="4">
        <f t="shared" si="0"/>
        <v>5300</v>
      </c>
      <c r="I19" s="5">
        <v>6500</v>
      </c>
      <c r="N19" s="20"/>
      <c r="O19" s="20"/>
      <c r="P19" s="22"/>
      <c r="Q19" s="22"/>
    </row>
    <row r="20" spans="2:22" ht="27" x14ac:dyDescent="0.2">
      <c r="B20" s="76" t="s">
        <v>23</v>
      </c>
      <c r="C20" s="3">
        <v>0</v>
      </c>
      <c r="D20" s="3">
        <v>2710.81</v>
      </c>
      <c r="E20" s="3">
        <v>13295.38</v>
      </c>
      <c r="F20" s="3">
        <v>0</v>
      </c>
      <c r="G20" s="3">
        <v>11000</v>
      </c>
      <c r="H20" s="4">
        <f t="shared" si="0"/>
        <v>0</v>
      </c>
      <c r="I20" s="5">
        <v>11000</v>
      </c>
      <c r="N20" s="20"/>
      <c r="O20" s="20"/>
      <c r="P20" s="22"/>
      <c r="Q20" s="22"/>
    </row>
    <row r="21" spans="2:22" x14ac:dyDescent="0.2">
      <c r="B21" s="78" t="s">
        <v>24</v>
      </c>
      <c r="C21" s="3">
        <v>55</v>
      </c>
      <c r="D21" s="3">
        <v>561</v>
      </c>
      <c r="E21" s="3">
        <v>1747.05</v>
      </c>
      <c r="F21" s="3">
        <v>500</v>
      </c>
      <c r="G21" s="3">
        <v>500</v>
      </c>
      <c r="H21" s="4">
        <f>SUM(I21-G21)</f>
        <v>0</v>
      </c>
      <c r="I21" s="5">
        <v>500</v>
      </c>
      <c r="N21" s="20"/>
      <c r="O21" s="20"/>
      <c r="P21" s="22"/>
      <c r="Q21" s="22"/>
    </row>
    <row r="22" spans="2:22" ht="27" x14ac:dyDescent="0.2">
      <c r="B22" s="76" t="s">
        <v>25</v>
      </c>
      <c r="C22" s="3">
        <v>1207.75</v>
      </c>
      <c r="D22" s="3">
        <v>2494.1</v>
      </c>
      <c r="E22" s="3">
        <v>12543.83</v>
      </c>
      <c r="F22" s="3">
        <v>2100</v>
      </c>
      <c r="G22" s="3">
        <v>4000</v>
      </c>
      <c r="H22" s="4">
        <f>SUM(I22-G22)</f>
        <v>0</v>
      </c>
      <c r="I22" s="5">
        <v>4000</v>
      </c>
      <c r="N22" s="20"/>
      <c r="O22" s="20"/>
      <c r="P22" s="22"/>
      <c r="Q22" s="22"/>
    </row>
    <row r="23" spans="2:22" x14ac:dyDescent="0.2">
      <c r="B23" s="76" t="s">
        <v>26</v>
      </c>
      <c r="C23" s="3"/>
      <c r="D23" s="3"/>
      <c r="E23" s="3">
        <v>411749.11</v>
      </c>
      <c r="G23" s="3">
        <v>0</v>
      </c>
      <c r="H23" s="4">
        <f t="shared" si="0"/>
        <v>0</v>
      </c>
      <c r="I23" s="5">
        <v>0</v>
      </c>
      <c r="N23" s="20"/>
      <c r="O23" s="20"/>
      <c r="P23" s="22"/>
      <c r="Q23" s="22"/>
    </row>
    <row r="24" spans="2:22" x14ac:dyDescent="0.2">
      <c r="B24" s="76" t="s">
        <v>27</v>
      </c>
      <c r="C24" s="3">
        <v>1850</v>
      </c>
      <c r="D24" s="3">
        <v>2255</v>
      </c>
      <c r="E24" s="3">
        <v>2480</v>
      </c>
      <c r="F24" s="3">
        <v>1800</v>
      </c>
      <c r="G24" s="3">
        <v>2300</v>
      </c>
      <c r="H24" s="4">
        <f t="shared" si="0"/>
        <v>-800</v>
      </c>
      <c r="I24" s="5">
        <v>1500</v>
      </c>
      <c r="N24" s="20"/>
      <c r="O24" s="20"/>
      <c r="P24" s="22"/>
      <c r="Q24" s="22"/>
    </row>
    <row r="25" spans="2:22" ht="27" x14ac:dyDescent="0.2">
      <c r="B25" s="76" t="s">
        <v>28</v>
      </c>
      <c r="C25" s="29"/>
      <c r="D25" s="29"/>
      <c r="E25" s="29"/>
      <c r="F25" s="30">
        <v>283000</v>
      </c>
      <c r="G25" s="30">
        <v>283000</v>
      </c>
      <c r="H25" s="31">
        <f t="shared" si="0"/>
        <v>0</v>
      </c>
      <c r="I25" s="32">
        <v>283000</v>
      </c>
      <c r="J25" s="21"/>
      <c r="N25" s="20"/>
      <c r="O25" s="20"/>
      <c r="P25" s="22"/>
      <c r="Q25" s="22"/>
    </row>
    <row r="26" spans="2:22" x14ac:dyDescent="0.2">
      <c r="B26" s="77" t="s">
        <v>29</v>
      </c>
      <c r="C26" s="7">
        <f t="shared" ref="C26:I26" si="1">SUM(C7:C25)</f>
        <v>1141197.73</v>
      </c>
      <c r="D26" s="7">
        <f t="shared" si="1"/>
        <v>1153823.96</v>
      </c>
      <c r="E26" s="7">
        <f t="shared" si="1"/>
        <v>1127653.56</v>
      </c>
      <c r="F26" s="7">
        <f t="shared" si="1"/>
        <v>1596797.69</v>
      </c>
      <c r="G26" s="7">
        <f t="shared" si="1"/>
        <v>1729355</v>
      </c>
      <c r="H26" s="33">
        <f t="shared" si="1"/>
        <v>745773</v>
      </c>
      <c r="I26" s="34">
        <f t="shared" si="1"/>
        <v>2478128</v>
      </c>
      <c r="J26" s="34"/>
      <c r="K26" s="35"/>
      <c r="L26" s="35"/>
      <c r="M26" s="35"/>
      <c r="N26" s="35"/>
      <c r="O26" s="35"/>
      <c r="P26" s="7"/>
      <c r="Q26" s="7"/>
      <c r="R26" s="7"/>
      <c r="S26" s="7"/>
    </row>
    <row r="27" spans="2:22" ht="30" customHeight="1" x14ac:dyDescent="0.2"/>
    <row r="28" spans="2:22" x14ac:dyDescent="0.2">
      <c r="B28" s="77" t="s">
        <v>30</v>
      </c>
    </row>
    <row r="29" spans="2:22" x14ac:dyDescent="0.2">
      <c r="B29" s="76" t="s">
        <v>31</v>
      </c>
    </row>
    <row r="30" spans="2:22" x14ac:dyDescent="0.2">
      <c r="B30" s="76" t="s">
        <v>32</v>
      </c>
      <c r="C30" s="3">
        <v>293.17</v>
      </c>
      <c r="D30" s="3">
        <v>193.26</v>
      </c>
      <c r="E30" s="3">
        <v>240.91</v>
      </c>
      <c r="F30" s="3">
        <v>470</v>
      </c>
      <c r="G30" s="3">
        <v>470</v>
      </c>
      <c r="H30" s="4">
        <f t="shared" ref="H30:H46" si="2">SUM(I30-G30)</f>
        <v>0</v>
      </c>
      <c r="I30" s="5">
        <v>470</v>
      </c>
      <c r="N30" s="36"/>
      <c r="O30" s="36"/>
      <c r="P30" s="37"/>
      <c r="Q30" s="37"/>
    </row>
    <row r="31" spans="2:22" x14ac:dyDescent="0.2">
      <c r="B31" s="76" t="s">
        <v>33</v>
      </c>
      <c r="C31" s="3">
        <v>53555.83</v>
      </c>
      <c r="D31" s="3">
        <v>46900.24</v>
      </c>
      <c r="E31" s="3">
        <v>64344.28</v>
      </c>
      <c r="F31" s="3">
        <v>63000</v>
      </c>
      <c r="G31" s="3">
        <v>63000</v>
      </c>
      <c r="H31" s="4">
        <f t="shared" si="2"/>
        <v>1100</v>
      </c>
      <c r="I31" s="5">
        <v>64100</v>
      </c>
      <c r="K31" s="39"/>
      <c r="L31" s="39"/>
      <c r="M31" s="39"/>
      <c r="N31" s="39"/>
      <c r="O31" s="39"/>
      <c r="P31" s="38"/>
      <c r="Q31" s="38"/>
      <c r="R31" s="38"/>
      <c r="S31" s="38"/>
      <c r="T31" s="38"/>
      <c r="U31" s="38"/>
      <c r="V31" s="38"/>
    </row>
    <row r="32" spans="2:22" x14ac:dyDescent="0.2">
      <c r="B32" s="76" t="s">
        <v>34</v>
      </c>
      <c r="C32" s="3"/>
      <c r="D32" s="3"/>
      <c r="E32" s="3"/>
      <c r="G32" s="3">
        <v>39990</v>
      </c>
      <c r="H32" s="4">
        <f t="shared" si="2"/>
        <v>10</v>
      </c>
      <c r="I32" s="5">
        <v>40000</v>
      </c>
    </row>
    <row r="33" spans="1:23" x14ac:dyDescent="0.2">
      <c r="B33" s="76" t="s">
        <v>35</v>
      </c>
      <c r="C33" s="3">
        <v>127680.18</v>
      </c>
      <c r="D33" s="3">
        <v>108811.65</v>
      </c>
      <c r="E33" s="3">
        <v>140928.26</v>
      </c>
      <c r="F33" s="3">
        <v>152000</v>
      </c>
      <c r="G33" s="3">
        <v>178000</v>
      </c>
      <c r="H33" s="4">
        <f t="shared" si="2"/>
        <v>4000</v>
      </c>
      <c r="I33" s="5">
        <v>182000</v>
      </c>
      <c r="K33" s="74"/>
      <c r="L33" s="72"/>
      <c r="M33" s="72"/>
      <c r="N33" s="72"/>
      <c r="O33" s="72"/>
    </row>
    <row r="34" spans="1:23" s="30" customFormat="1" x14ac:dyDescent="0.2">
      <c r="A34" s="56"/>
      <c r="B34" s="79" t="s">
        <v>36</v>
      </c>
      <c r="C34" s="30">
        <v>40542.68</v>
      </c>
      <c r="D34" s="30">
        <v>37933.870000000003</v>
      </c>
      <c r="E34" s="30">
        <v>39106.9</v>
      </c>
      <c r="F34" s="30">
        <v>54000</v>
      </c>
      <c r="G34" s="30">
        <v>18500</v>
      </c>
      <c r="H34" s="31">
        <f t="shared" si="2"/>
        <v>13000</v>
      </c>
      <c r="I34" s="32">
        <v>31500</v>
      </c>
      <c r="J34" s="21"/>
      <c r="K34" s="46"/>
      <c r="L34" s="46"/>
      <c r="M34" s="46"/>
      <c r="N34" s="46"/>
      <c r="O34" s="46"/>
      <c r="P34" s="3"/>
    </row>
    <row r="35" spans="1:23" ht="27" x14ac:dyDescent="0.2">
      <c r="B35" s="76" t="s">
        <v>37</v>
      </c>
      <c r="C35" s="3">
        <v>33525.360000000001</v>
      </c>
      <c r="D35" s="3">
        <v>27294.66</v>
      </c>
      <c r="E35" s="3">
        <v>30678.76</v>
      </c>
      <c r="F35" s="3">
        <v>40000</v>
      </c>
      <c r="G35" s="3">
        <v>40000</v>
      </c>
      <c r="H35" s="70">
        <f t="shared" si="2"/>
        <v>-10000</v>
      </c>
      <c r="I35" s="5">
        <v>30000</v>
      </c>
      <c r="K35" s="46"/>
      <c r="L35" s="46"/>
      <c r="M35" s="46"/>
      <c r="N35" s="46"/>
      <c r="O35" s="46"/>
    </row>
    <row r="36" spans="1:23" x14ac:dyDescent="0.2">
      <c r="B36" s="76" t="s">
        <v>38</v>
      </c>
      <c r="C36" s="3">
        <v>18425</v>
      </c>
      <c r="D36" s="3">
        <v>16475</v>
      </c>
      <c r="E36" s="3">
        <v>14122.5</v>
      </c>
      <c r="F36" s="3">
        <v>21900</v>
      </c>
      <c r="G36" s="3">
        <v>18500</v>
      </c>
      <c r="H36" s="4">
        <f t="shared" si="2"/>
        <v>-9500</v>
      </c>
      <c r="I36" s="41">
        <f>SUM(3000*3)</f>
        <v>9000</v>
      </c>
      <c r="J36" s="41"/>
      <c r="K36" s="3"/>
      <c r="L36" s="3"/>
      <c r="M36" s="3"/>
      <c r="N36" s="3"/>
      <c r="O36" s="3"/>
      <c r="P36" s="37"/>
      <c r="Q36" s="37"/>
    </row>
    <row r="37" spans="1:23" ht="27" x14ac:dyDescent="0.2">
      <c r="B37" s="76" t="s">
        <v>39</v>
      </c>
      <c r="C37" s="3">
        <v>1252.8</v>
      </c>
      <c r="D37" s="3">
        <v>1055.25</v>
      </c>
      <c r="E37" s="3">
        <v>486</v>
      </c>
      <c r="F37" s="3">
        <v>1400</v>
      </c>
      <c r="G37" s="3">
        <v>1000</v>
      </c>
      <c r="H37" s="4">
        <f t="shared" si="2"/>
        <v>0</v>
      </c>
      <c r="I37" s="5">
        <v>1000</v>
      </c>
      <c r="K37" s="3"/>
      <c r="L37" s="3"/>
      <c r="M37" s="3"/>
      <c r="N37" s="3"/>
      <c r="O37" s="3"/>
    </row>
    <row r="38" spans="1:23" x14ac:dyDescent="0.2">
      <c r="B38" s="76" t="s">
        <v>248</v>
      </c>
      <c r="C38" s="3"/>
      <c r="D38" s="3"/>
      <c r="E38" s="3"/>
      <c r="H38" s="4">
        <f t="shared" si="2"/>
        <v>8000</v>
      </c>
      <c r="I38" s="5">
        <v>8000</v>
      </c>
    </row>
    <row r="39" spans="1:23" x14ac:dyDescent="0.2">
      <c r="B39" s="76" t="s">
        <v>253</v>
      </c>
      <c r="C39" s="3"/>
      <c r="D39" s="3"/>
      <c r="E39" s="3"/>
      <c r="H39" s="4">
        <v>12000</v>
      </c>
      <c r="I39" s="5">
        <v>12000</v>
      </c>
    </row>
    <row r="40" spans="1:23" x14ac:dyDescent="0.2">
      <c r="B40" s="76" t="s">
        <v>40</v>
      </c>
      <c r="C40" s="3">
        <v>220</v>
      </c>
      <c r="D40" s="3">
        <v>320</v>
      </c>
      <c r="E40" s="3">
        <v>296</v>
      </c>
      <c r="F40" s="3">
        <v>425</v>
      </c>
      <c r="G40" s="3">
        <v>425</v>
      </c>
      <c r="H40" s="4">
        <f t="shared" si="2"/>
        <v>0</v>
      </c>
      <c r="I40" s="5">
        <v>425</v>
      </c>
    </row>
    <row r="41" spans="1:23" x14ac:dyDescent="0.2">
      <c r="B41" s="76" t="s">
        <v>41</v>
      </c>
      <c r="C41" s="42"/>
      <c r="D41" s="3">
        <v>150</v>
      </c>
      <c r="E41" s="3">
        <v>424.65</v>
      </c>
      <c r="F41" s="3">
        <v>5575</v>
      </c>
      <c r="G41" s="3">
        <v>5575</v>
      </c>
      <c r="H41" s="4">
        <f t="shared" si="2"/>
        <v>0</v>
      </c>
      <c r="I41" s="5">
        <v>5575</v>
      </c>
      <c r="L41" s="44"/>
      <c r="M41" s="44"/>
    </row>
    <row r="42" spans="1:23" ht="16" customHeight="1" x14ac:dyDescent="0.2">
      <c r="B42" s="76" t="s">
        <v>42</v>
      </c>
      <c r="C42" s="3">
        <v>35432.33</v>
      </c>
      <c r="D42" s="3">
        <v>29466.080000000002</v>
      </c>
      <c r="E42" s="3">
        <v>34487.89</v>
      </c>
      <c r="F42" s="3">
        <v>46000</v>
      </c>
      <c r="G42" s="3">
        <v>56000</v>
      </c>
      <c r="H42" s="4">
        <f t="shared" si="2"/>
        <v>8000</v>
      </c>
      <c r="I42" s="5">
        <v>64000</v>
      </c>
    </row>
    <row r="43" spans="1:23" x14ac:dyDescent="0.2">
      <c r="B43" s="76" t="s">
        <v>43</v>
      </c>
      <c r="C43" s="3"/>
      <c r="D43" s="3"/>
      <c r="E43" s="3"/>
      <c r="G43" s="3">
        <v>50000</v>
      </c>
      <c r="H43" s="4">
        <f t="shared" si="2"/>
        <v>-50000</v>
      </c>
    </row>
    <row r="44" spans="1:23" x14ac:dyDescent="0.2">
      <c r="B44" s="76" t="s">
        <v>44</v>
      </c>
      <c r="C44" s="3">
        <v>19118.759999999998</v>
      </c>
      <c r="D44" s="3">
        <v>16940.54</v>
      </c>
      <c r="E44" s="3">
        <v>21651.63</v>
      </c>
      <c r="F44" s="3">
        <v>22000</v>
      </c>
      <c r="G44" s="3">
        <f>SUM(26600-710)</f>
        <v>25890</v>
      </c>
      <c r="H44" s="4">
        <f t="shared" si="2"/>
        <v>4110</v>
      </c>
      <c r="I44" s="5">
        <v>30000</v>
      </c>
    </row>
    <row r="45" spans="1:23" ht="27" x14ac:dyDescent="0.2">
      <c r="B45" s="76" t="s">
        <v>45</v>
      </c>
      <c r="C45" s="3"/>
      <c r="D45" s="3"/>
      <c r="E45" s="3"/>
      <c r="G45" s="3">
        <v>8100</v>
      </c>
      <c r="H45" s="4">
        <f t="shared" si="2"/>
        <v>-2898</v>
      </c>
      <c r="I45" s="5">
        <v>5202</v>
      </c>
    </row>
    <row r="46" spans="1:23" ht="27" x14ac:dyDescent="0.2">
      <c r="B46" s="76" t="s">
        <v>46</v>
      </c>
      <c r="C46" s="30">
        <v>6734.07</v>
      </c>
      <c r="D46" s="30">
        <v>7928.72</v>
      </c>
      <c r="E46" s="30"/>
      <c r="F46" s="30">
        <v>6682</v>
      </c>
      <c r="G46" s="30">
        <v>6682</v>
      </c>
      <c r="H46" s="31">
        <f t="shared" si="2"/>
        <v>964</v>
      </c>
      <c r="I46" s="32">
        <v>7646</v>
      </c>
      <c r="J46" s="21"/>
    </row>
    <row r="47" spans="1:23" x14ac:dyDescent="0.2">
      <c r="B47" s="77" t="s">
        <v>47</v>
      </c>
      <c r="C47" s="7">
        <f t="shared" ref="C47:I47" si="3">SUM(C30:C46)</f>
        <v>336780.18</v>
      </c>
      <c r="D47" s="7">
        <f t="shared" si="3"/>
        <v>293469.26999999996</v>
      </c>
      <c r="E47" s="7">
        <f t="shared" si="3"/>
        <v>346767.78</v>
      </c>
      <c r="F47" s="7">
        <f t="shared" si="3"/>
        <v>413452</v>
      </c>
      <c r="G47" s="7">
        <f>SUM(G30:G46)</f>
        <v>512132</v>
      </c>
      <c r="H47" s="33">
        <f t="shared" si="3"/>
        <v>-21214</v>
      </c>
      <c r="I47" s="34">
        <f t="shared" si="3"/>
        <v>490918</v>
      </c>
      <c r="J47" s="34"/>
      <c r="K47" s="35"/>
      <c r="L47" s="35"/>
      <c r="M47" s="35"/>
      <c r="N47" s="35"/>
      <c r="O47" s="35"/>
      <c r="P47" s="7"/>
      <c r="Q47" s="7"/>
      <c r="R47" s="7"/>
      <c r="S47" s="7"/>
      <c r="T47" s="3">
        <f>SUM(N47-R47)</f>
        <v>0</v>
      </c>
      <c r="V47" s="3" t="s">
        <v>244</v>
      </c>
    </row>
    <row r="48" spans="1:23" ht="9" customHeight="1" x14ac:dyDescent="0.2">
      <c r="O48" s="35"/>
      <c r="T48" s="3">
        <f>SUM(N48-R48)</f>
        <v>0</v>
      </c>
      <c r="V48" s="3">
        <v>50000</v>
      </c>
      <c r="W48" s="3">
        <f>SUM(T48-V48)</f>
        <v>-50000</v>
      </c>
    </row>
    <row r="49" spans="2:22" x14ac:dyDescent="0.2">
      <c r="B49" s="77" t="s">
        <v>48</v>
      </c>
      <c r="P49" s="7"/>
      <c r="Q49" s="7"/>
      <c r="R49" s="7"/>
      <c r="S49" s="7"/>
      <c r="T49" s="3">
        <f>SUM(N50-R49)</f>
        <v>0</v>
      </c>
      <c r="V49" s="3" t="s">
        <v>49</v>
      </c>
    </row>
    <row r="50" spans="2:22" x14ac:dyDescent="0.2">
      <c r="B50" s="77" t="s">
        <v>50</v>
      </c>
      <c r="N50" s="35"/>
      <c r="O50" s="35"/>
      <c r="T50" s="3">
        <f>SUM(N51-R50)</f>
        <v>0</v>
      </c>
    </row>
    <row r="51" spans="2:22" x14ac:dyDescent="0.2">
      <c r="B51" s="76" t="s">
        <v>51</v>
      </c>
      <c r="C51" s="3">
        <v>907.06</v>
      </c>
      <c r="D51" s="3">
        <v>3281.87</v>
      </c>
      <c r="E51" s="3">
        <v>3180.44</v>
      </c>
      <c r="F51" s="3">
        <v>6700</v>
      </c>
      <c r="G51" s="3">
        <v>4000</v>
      </c>
      <c r="H51" s="4">
        <f t="shared" ref="H51:H69" si="4">SUM(I51-G51)</f>
        <v>1000</v>
      </c>
      <c r="I51" s="5">
        <v>5000</v>
      </c>
      <c r="O51" s="35"/>
      <c r="P51" s="45"/>
      <c r="Q51" s="45"/>
      <c r="T51" s="3">
        <f>SUM(N52-R51)</f>
        <v>0</v>
      </c>
    </row>
    <row r="52" spans="2:22" x14ac:dyDescent="0.2">
      <c r="B52" s="76" t="s">
        <v>52</v>
      </c>
      <c r="C52" s="3">
        <v>752.21</v>
      </c>
      <c r="D52" s="3">
        <v>1199.48</v>
      </c>
      <c r="E52" s="3">
        <v>725.68</v>
      </c>
      <c r="F52" s="3">
        <v>900</v>
      </c>
      <c r="G52" s="3">
        <v>900</v>
      </c>
      <c r="H52" s="4">
        <f t="shared" si="4"/>
        <v>0</v>
      </c>
      <c r="I52" s="5">
        <v>900</v>
      </c>
      <c r="N52" s="46"/>
      <c r="O52" s="35"/>
      <c r="P52" s="47"/>
      <c r="Q52" s="47"/>
    </row>
    <row r="53" spans="2:22" x14ac:dyDescent="0.2">
      <c r="B53" s="76" t="s">
        <v>53</v>
      </c>
      <c r="C53" s="3">
        <v>0</v>
      </c>
      <c r="D53" s="3">
        <v>643.94000000000005</v>
      </c>
      <c r="E53" s="3">
        <v>175</v>
      </c>
      <c r="F53" s="3">
        <v>1000</v>
      </c>
      <c r="G53" s="3">
        <v>1000</v>
      </c>
      <c r="H53" s="4">
        <f t="shared" si="4"/>
        <v>500</v>
      </c>
      <c r="I53" s="5">
        <v>1500</v>
      </c>
    </row>
    <row r="54" spans="2:22" x14ac:dyDescent="0.2">
      <c r="B54" s="76" t="s">
        <v>54</v>
      </c>
      <c r="C54" s="3">
        <v>19842</v>
      </c>
      <c r="D54" s="3">
        <v>20232</v>
      </c>
      <c r="E54" s="3">
        <v>20650</v>
      </c>
      <c r="F54" s="3">
        <v>20650</v>
      </c>
      <c r="G54" s="3">
        <v>21063</v>
      </c>
      <c r="H54" s="4">
        <f t="shared" si="4"/>
        <v>421</v>
      </c>
      <c r="I54" s="5">
        <v>21484</v>
      </c>
      <c r="N54" s="44"/>
      <c r="O54" s="44"/>
      <c r="P54" s="43"/>
      <c r="Q54" s="43"/>
    </row>
    <row r="55" spans="2:22" x14ac:dyDescent="0.2">
      <c r="B55" s="76" t="s">
        <v>55</v>
      </c>
      <c r="C55" s="3">
        <v>1747.37</v>
      </c>
      <c r="D55" s="3">
        <v>1571.28</v>
      </c>
      <c r="E55" s="3">
        <v>1577.83</v>
      </c>
      <c r="F55" s="3">
        <v>1600</v>
      </c>
      <c r="G55" s="3">
        <v>1600</v>
      </c>
      <c r="H55" s="4">
        <f t="shared" si="4"/>
        <v>400</v>
      </c>
      <c r="I55" s="5">
        <v>2000</v>
      </c>
    </row>
    <row r="56" spans="2:22" x14ac:dyDescent="0.2">
      <c r="B56" s="76" t="s">
        <v>56</v>
      </c>
      <c r="C56" s="3">
        <v>4005.61</v>
      </c>
      <c r="D56" s="3">
        <v>4676.46</v>
      </c>
      <c r="E56" s="3">
        <v>5112.8999999999996</v>
      </c>
      <c r="F56" s="3">
        <v>4600</v>
      </c>
      <c r="G56" s="3">
        <v>3000</v>
      </c>
      <c r="H56" s="4">
        <f t="shared" si="4"/>
        <v>100</v>
      </c>
      <c r="I56" s="5">
        <v>3100</v>
      </c>
    </row>
    <row r="57" spans="2:22" x14ac:dyDescent="0.2">
      <c r="B57" s="76" t="s">
        <v>57</v>
      </c>
      <c r="C57" s="3">
        <v>1664.95</v>
      </c>
      <c r="D57" s="3">
        <v>2421</v>
      </c>
      <c r="E57" s="3">
        <v>9174.85</v>
      </c>
      <c r="F57" s="3">
        <v>7868</v>
      </c>
      <c r="G57" s="3">
        <v>7868</v>
      </c>
      <c r="H57" s="4">
        <f t="shared" si="4"/>
        <v>-868</v>
      </c>
      <c r="I57" s="5">
        <v>7000</v>
      </c>
    </row>
    <row r="58" spans="2:22" x14ac:dyDescent="0.2">
      <c r="B58" s="76" t="s">
        <v>58</v>
      </c>
      <c r="C58" s="3">
        <v>0</v>
      </c>
      <c r="D58" s="3"/>
      <c r="E58" s="3">
        <v>424.2</v>
      </c>
      <c r="F58" s="3">
        <v>2500</v>
      </c>
      <c r="G58" s="3">
        <v>2500</v>
      </c>
      <c r="H58" s="4">
        <f t="shared" si="4"/>
        <v>1350</v>
      </c>
      <c r="I58" s="5">
        <v>3850</v>
      </c>
    </row>
    <row r="59" spans="2:22" ht="27" x14ac:dyDescent="0.2">
      <c r="B59" s="76" t="s">
        <v>59</v>
      </c>
      <c r="C59" s="3">
        <v>40.82</v>
      </c>
      <c r="D59" s="3">
        <v>-0.04</v>
      </c>
      <c r="E59" s="3">
        <v>84.7</v>
      </c>
      <c r="F59" s="3">
        <v>100</v>
      </c>
      <c r="G59" s="3">
        <v>100</v>
      </c>
      <c r="H59" s="4">
        <f t="shared" si="4"/>
        <v>0</v>
      </c>
      <c r="I59" s="5">
        <v>100</v>
      </c>
    </row>
    <row r="60" spans="2:22" x14ac:dyDescent="0.2">
      <c r="B60" s="76" t="s">
        <v>60</v>
      </c>
      <c r="C60" s="3">
        <v>9200</v>
      </c>
      <c r="D60" s="3">
        <v>10700</v>
      </c>
      <c r="E60" s="3">
        <v>12200</v>
      </c>
      <c r="F60" s="3">
        <v>12000</v>
      </c>
      <c r="G60" s="3">
        <v>12600</v>
      </c>
      <c r="H60" s="4">
        <f t="shared" si="4"/>
        <v>400</v>
      </c>
      <c r="I60" s="5">
        <v>13000</v>
      </c>
      <c r="N60" s="44"/>
      <c r="O60" s="44"/>
      <c r="P60" s="43"/>
      <c r="Q60" s="43"/>
    </row>
    <row r="61" spans="2:22" x14ac:dyDescent="0.2">
      <c r="B61" s="76" t="s">
        <v>61</v>
      </c>
      <c r="C61" s="3">
        <v>579</v>
      </c>
      <c r="D61" s="3">
        <v>667.25</v>
      </c>
      <c r="E61" s="3">
        <v>2686.2</v>
      </c>
      <c r="F61" s="3">
        <v>800</v>
      </c>
      <c r="G61" s="3">
        <v>800</v>
      </c>
      <c r="H61" s="4">
        <f t="shared" si="4"/>
        <v>200</v>
      </c>
      <c r="I61" s="5">
        <v>1000</v>
      </c>
    </row>
    <row r="62" spans="2:22" x14ac:dyDescent="0.2">
      <c r="B62" s="76" t="s">
        <v>62</v>
      </c>
      <c r="C62" s="3">
        <v>14593.22</v>
      </c>
      <c r="D62" s="3">
        <v>14457.26</v>
      </c>
      <c r="E62" s="3">
        <v>13391.01</v>
      </c>
      <c r="F62" s="3">
        <v>19000</v>
      </c>
      <c r="G62" s="3">
        <v>8800</v>
      </c>
      <c r="H62" s="4">
        <f t="shared" si="4"/>
        <v>-300</v>
      </c>
      <c r="I62" s="5">
        <v>8500</v>
      </c>
    </row>
    <row r="63" spans="2:22" x14ac:dyDescent="0.2">
      <c r="B63" s="76" t="s">
        <v>63</v>
      </c>
      <c r="C63" s="3">
        <v>3334</v>
      </c>
      <c r="D63" s="3">
        <v>3963</v>
      </c>
      <c r="E63" s="3">
        <v>3963</v>
      </c>
      <c r="F63" s="3">
        <v>4500</v>
      </c>
      <c r="G63" s="3">
        <v>5400</v>
      </c>
      <c r="H63" s="4">
        <f t="shared" si="4"/>
        <v>350</v>
      </c>
      <c r="I63" s="5">
        <v>5750</v>
      </c>
      <c r="K63" s="49"/>
      <c r="L63" s="49"/>
      <c r="M63" s="49"/>
      <c r="N63" s="49"/>
      <c r="O63" s="49"/>
      <c r="P63" s="48"/>
      <c r="Q63" s="48"/>
    </row>
    <row r="64" spans="2:22" x14ac:dyDescent="0.2">
      <c r="B64" s="76" t="s">
        <v>64</v>
      </c>
      <c r="C64" s="3">
        <v>6600</v>
      </c>
      <c r="D64" s="3">
        <v>6974.47</v>
      </c>
      <c r="E64" s="3">
        <v>1136.6400000000001</v>
      </c>
      <c r="F64" s="3">
        <v>1200</v>
      </c>
      <c r="G64" s="3">
        <v>1200</v>
      </c>
      <c r="H64" s="4">
        <f t="shared" si="4"/>
        <v>2600</v>
      </c>
      <c r="I64" s="5">
        <v>3800</v>
      </c>
      <c r="N64" s="36"/>
      <c r="O64" s="36"/>
      <c r="P64" s="37"/>
      <c r="Q64" s="37"/>
    </row>
    <row r="65" spans="2:19" x14ac:dyDescent="0.2">
      <c r="B65" s="76" t="s">
        <v>65</v>
      </c>
      <c r="C65" s="3">
        <v>3722.77</v>
      </c>
      <c r="D65" s="3">
        <v>3865.45</v>
      </c>
      <c r="E65" s="3">
        <v>5321.03</v>
      </c>
      <c r="F65" s="3">
        <v>4500</v>
      </c>
      <c r="G65" s="3">
        <v>4500</v>
      </c>
      <c r="H65" s="4">
        <f t="shared" si="4"/>
        <v>0</v>
      </c>
      <c r="I65" s="5">
        <v>4500</v>
      </c>
      <c r="N65" s="36"/>
      <c r="O65" s="36"/>
      <c r="P65" s="37"/>
      <c r="Q65" s="37"/>
    </row>
    <row r="66" spans="2:19" x14ac:dyDescent="0.2">
      <c r="B66" s="76" t="s">
        <v>66</v>
      </c>
      <c r="C66" s="3">
        <v>867.15</v>
      </c>
      <c r="D66" s="3">
        <v>886.05</v>
      </c>
      <c r="E66" s="3">
        <v>438.55</v>
      </c>
      <c r="F66" s="3">
        <v>1000</v>
      </c>
      <c r="G66" s="3">
        <v>1000</v>
      </c>
      <c r="H66" s="4">
        <f t="shared" si="4"/>
        <v>0</v>
      </c>
      <c r="I66" s="5">
        <v>1000</v>
      </c>
      <c r="N66" s="36"/>
      <c r="O66" s="36"/>
      <c r="P66" s="37"/>
      <c r="Q66" s="37"/>
    </row>
    <row r="67" spans="2:19" x14ac:dyDescent="0.2">
      <c r="B67" s="76" t="s">
        <v>67</v>
      </c>
      <c r="C67" s="3">
        <v>5305</v>
      </c>
      <c r="D67" s="3">
        <v>5110</v>
      </c>
      <c r="E67" s="3">
        <v>5151.7</v>
      </c>
      <c r="F67" s="3">
        <v>6500</v>
      </c>
      <c r="G67" s="3">
        <v>5500</v>
      </c>
      <c r="H67" s="4">
        <f t="shared" si="4"/>
        <v>1500</v>
      </c>
      <c r="I67" s="5">
        <v>7000</v>
      </c>
    </row>
    <row r="68" spans="2:19" ht="15" x14ac:dyDescent="0.2">
      <c r="B68" s="80" t="s">
        <v>68</v>
      </c>
      <c r="C68" s="51"/>
      <c r="D68" s="52">
        <v>120</v>
      </c>
      <c r="E68" s="52">
        <v>200</v>
      </c>
      <c r="F68" s="50">
        <v>200</v>
      </c>
      <c r="G68" s="50">
        <v>1200</v>
      </c>
      <c r="H68" s="4">
        <f t="shared" si="4"/>
        <v>100</v>
      </c>
      <c r="I68" s="50">
        <v>1300</v>
      </c>
      <c r="J68" s="50"/>
      <c r="K68" s="50"/>
      <c r="L68" s="50"/>
      <c r="M68" s="50"/>
      <c r="N68" s="50"/>
      <c r="O68" s="50"/>
      <c r="P68" s="50"/>
      <c r="Q68" s="50"/>
      <c r="R68" s="53"/>
      <c r="S68" s="53"/>
    </row>
    <row r="69" spans="2:19" ht="17" customHeight="1" x14ac:dyDescent="0.2">
      <c r="B69" s="76" t="s">
        <v>69</v>
      </c>
      <c r="C69" s="30"/>
      <c r="D69" s="30"/>
      <c r="E69" s="30">
        <v>418.8</v>
      </c>
      <c r="F69" s="30">
        <v>400</v>
      </c>
      <c r="G69" s="30">
        <v>400</v>
      </c>
      <c r="H69" s="31">
        <f t="shared" si="4"/>
        <v>0</v>
      </c>
      <c r="I69" s="32">
        <v>400</v>
      </c>
      <c r="J69" s="21"/>
    </row>
    <row r="70" spans="2:19" ht="16" customHeight="1" x14ac:dyDescent="0.2">
      <c r="B70" s="77" t="s">
        <v>70</v>
      </c>
      <c r="C70" s="7">
        <f t="shared" ref="C70:I70" si="5">SUM(C51:C69)</f>
        <v>73161.16</v>
      </c>
      <c r="D70" s="7">
        <f t="shared" si="5"/>
        <v>80769.47</v>
      </c>
      <c r="E70" s="7">
        <f t="shared" si="5"/>
        <v>86012.529999999984</v>
      </c>
      <c r="F70" s="7">
        <f t="shared" si="5"/>
        <v>96018</v>
      </c>
      <c r="G70" s="7">
        <f t="shared" si="5"/>
        <v>83431</v>
      </c>
      <c r="H70" s="34">
        <f t="shared" si="5"/>
        <v>7753</v>
      </c>
      <c r="I70" s="34">
        <f t="shared" si="5"/>
        <v>91184</v>
      </c>
      <c r="J70" s="34"/>
      <c r="K70" s="35"/>
      <c r="L70" s="35"/>
      <c r="M70" s="35"/>
      <c r="N70" s="35"/>
      <c r="O70" s="35"/>
      <c r="P70" s="7"/>
      <c r="Q70" s="7"/>
      <c r="R70" s="7"/>
      <c r="S70" s="7"/>
    </row>
    <row r="71" spans="2:19" ht="9" customHeight="1" x14ac:dyDescent="0.2"/>
    <row r="72" spans="2:19" x14ac:dyDescent="0.2">
      <c r="B72" s="77" t="s">
        <v>71</v>
      </c>
    </row>
    <row r="73" spans="2:19" x14ac:dyDescent="0.2">
      <c r="B73" s="76" t="s">
        <v>72</v>
      </c>
      <c r="C73" s="3">
        <v>1517.29</v>
      </c>
      <c r="D73" s="3">
        <v>1051.22</v>
      </c>
      <c r="E73" s="3">
        <v>2522.33</v>
      </c>
      <c r="F73" s="3">
        <v>2000</v>
      </c>
      <c r="G73" s="3">
        <v>2500</v>
      </c>
      <c r="H73" s="4">
        <f t="shared" ref="H73:H78" si="6">SUM(I73-G73)</f>
        <v>0</v>
      </c>
      <c r="I73" s="5">
        <v>2500</v>
      </c>
    </row>
    <row r="74" spans="2:19" x14ac:dyDescent="0.2">
      <c r="B74" s="76" t="s">
        <v>73</v>
      </c>
      <c r="C74" s="3">
        <v>2279.5500000000002</v>
      </c>
      <c r="D74" s="3">
        <v>3443.71</v>
      </c>
      <c r="E74" s="3">
        <v>3929.48</v>
      </c>
      <c r="F74" s="3">
        <v>3500</v>
      </c>
      <c r="G74" s="3">
        <v>3500</v>
      </c>
      <c r="H74" s="4">
        <f t="shared" si="6"/>
        <v>2500</v>
      </c>
      <c r="I74" s="5">
        <v>6000</v>
      </c>
    </row>
    <row r="75" spans="2:19" x14ac:dyDescent="0.2">
      <c r="B75" s="76" t="s">
        <v>74</v>
      </c>
      <c r="C75" s="3">
        <v>811</v>
      </c>
      <c r="D75" s="3">
        <v>564.21</v>
      </c>
      <c r="E75" s="3">
        <v>2827.93</v>
      </c>
      <c r="F75" s="3">
        <v>1500</v>
      </c>
      <c r="G75" s="3">
        <v>1500</v>
      </c>
      <c r="H75" s="4">
        <f t="shared" si="6"/>
        <v>-500</v>
      </c>
      <c r="I75" s="5">
        <v>1000</v>
      </c>
    </row>
    <row r="76" spans="2:19" x14ac:dyDescent="0.2">
      <c r="B76" s="76" t="s">
        <v>75</v>
      </c>
      <c r="C76" s="3">
        <v>555.04</v>
      </c>
      <c r="D76" s="3">
        <v>301.49</v>
      </c>
      <c r="E76" s="3">
        <v>135.85</v>
      </c>
      <c r="F76" s="3">
        <v>550</v>
      </c>
      <c r="G76" s="3">
        <v>350</v>
      </c>
      <c r="H76" s="4">
        <f t="shared" si="6"/>
        <v>400</v>
      </c>
      <c r="I76" s="5">
        <v>750</v>
      </c>
    </row>
    <row r="77" spans="2:19" x14ac:dyDescent="0.2">
      <c r="B77" s="76" t="s">
        <v>76</v>
      </c>
      <c r="C77" s="3">
        <v>1200</v>
      </c>
      <c r="D77" s="3">
        <v>1196.25</v>
      </c>
      <c r="E77" s="3">
        <v>971.87</v>
      </c>
      <c r="F77" s="3">
        <v>1200</v>
      </c>
      <c r="G77" s="3">
        <v>1200</v>
      </c>
      <c r="H77" s="4">
        <f t="shared" si="6"/>
        <v>-1200</v>
      </c>
      <c r="I77" s="5">
        <v>0</v>
      </c>
    </row>
    <row r="78" spans="2:19" x14ac:dyDescent="0.2">
      <c r="B78" s="76" t="s">
        <v>77</v>
      </c>
      <c r="C78" s="30">
        <v>1029.0999999999999</v>
      </c>
      <c r="D78" s="30">
        <v>0</v>
      </c>
      <c r="E78" s="30">
        <v>0</v>
      </c>
      <c r="F78" s="30">
        <v>1400</v>
      </c>
      <c r="G78" s="30">
        <v>0</v>
      </c>
      <c r="H78" s="31">
        <f t="shared" si="6"/>
        <v>0</v>
      </c>
      <c r="I78" s="32">
        <v>0</v>
      </c>
      <c r="J78" s="21"/>
    </row>
    <row r="79" spans="2:19" x14ac:dyDescent="0.2">
      <c r="B79" s="77" t="s">
        <v>78</v>
      </c>
      <c r="C79" s="7">
        <f t="shared" ref="C79:I79" si="7">SUM(C73:C78)</f>
        <v>7391.98</v>
      </c>
      <c r="D79" s="7">
        <f t="shared" si="7"/>
        <v>6556.88</v>
      </c>
      <c r="E79" s="7">
        <f t="shared" si="7"/>
        <v>10387.460000000001</v>
      </c>
      <c r="F79" s="7">
        <f>SUM(F73:F78)</f>
        <v>10150</v>
      </c>
      <c r="G79" s="7">
        <f>SUM(G73:G78)</f>
        <v>9050</v>
      </c>
      <c r="H79" s="33">
        <f t="shared" si="7"/>
        <v>1200</v>
      </c>
      <c r="I79" s="34">
        <f t="shared" si="7"/>
        <v>10250</v>
      </c>
      <c r="J79" s="34"/>
      <c r="K79" s="35"/>
      <c r="L79" s="35"/>
      <c r="M79" s="35"/>
      <c r="N79" s="35"/>
      <c r="O79" s="35"/>
      <c r="P79" s="7"/>
      <c r="Q79" s="7"/>
      <c r="R79" s="7"/>
      <c r="S79" s="7"/>
    </row>
    <row r="80" spans="2:19" ht="4" customHeight="1" x14ac:dyDescent="0.2">
      <c r="N80" s="35"/>
      <c r="O80" s="35"/>
      <c r="P80" s="7"/>
      <c r="Q80" s="7"/>
    </row>
    <row r="81" spans="1:19" ht="1" customHeight="1" x14ac:dyDescent="0.2">
      <c r="B81" s="77"/>
      <c r="C81" s="54"/>
      <c r="D81" s="54"/>
      <c r="E81" s="54"/>
      <c r="H81" s="55"/>
    </row>
    <row r="82" spans="1:19" x14ac:dyDescent="0.2">
      <c r="B82" s="77" t="s">
        <v>79</v>
      </c>
    </row>
    <row r="83" spans="1:19" x14ac:dyDescent="0.2">
      <c r="B83" s="76" t="s">
        <v>80</v>
      </c>
      <c r="C83" s="3">
        <v>778.74</v>
      </c>
      <c r="D83" s="3">
        <v>195.72</v>
      </c>
      <c r="E83" s="3"/>
      <c r="F83" s="3">
        <v>1350</v>
      </c>
      <c r="G83" s="3">
        <v>1350</v>
      </c>
      <c r="H83" s="4">
        <f t="shared" ref="H83:H88" si="8">SUM(I83-G83)</f>
        <v>0</v>
      </c>
      <c r="I83" s="5">
        <v>1350</v>
      </c>
    </row>
    <row r="84" spans="1:19" x14ac:dyDescent="0.2">
      <c r="B84" s="76" t="s">
        <v>81</v>
      </c>
      <c r="C84" s="3">
        <v>862.03</v>
      </c>
      <c r="D84" s="3">
        <v>606.12</v>
      </c>
      <c r="E84" s="3">
        <v>1955.5</v>
      </c>
      <c r="F84" s="3">
        <v>1000</v>
      </c>
      <c r="G84" s="3">
        <v>1500</v>
      </c>
      <c r="H84" s="4">
        <f t="shared" si="8"/>
        <v>-1000</v>
      </c>
      <c r="I84" s="5">
        <v>500</v>
      </c>
    </row>
    <row r="85" spans="1:19" x14ac:dyDescent="0.2">
      <c r="B85" s="76" t="s">
        <v>82</v>
      </c>
      <c r="C85" s="3">
        <v>759.94</v>
      </c>
      <c r="D85" s="3">
        <v>992</v>
      </c>
      <c r="E85" s="3">
        <v>391.6</v>
      </c>
      <c r="F85" s="3">
        <v>2500</v>
      </c>
      <c r="G85" s="3">
        <v>2000</v>
      </c>
      <c r="H85" s="4">
        <f t="shared" si="8"/>
        <v>1000</v>
      </c>
      <c r="I85" s="5">
        <v>3000</v>
      </c>
    </row>
    <row r="86" spans="1:19" x14ac:dyDescent="0.2">
      <c r="B86" s="76" t="s">
        <v>83</v>
      </c>
      <c r="C86" s="3">
        <v>801.36</v>
      </c>
      <c r="D86" s="3">
        <v>289.23</v>
      </c>
      <c r="E86" s="3">
        <v>1647.48</v>
      </c>
      <c r="F86" s="3">
        <v>1300</v>
      </c>
      <c r="G86" s="3">
        <v>2000</v>
      </c>
      <c r="H86" s="4">
        <f t="shared" si="8"/>
        <v>1000</v>
      </c>
      <c r="I86" s="5">
        <v>3000</v>
      </c>
    </row>
    <row r="87" spans="1:19" x14ac:dyDescent="0.2">
      <c r="A87" s="56"/>
      <c r="B87" s="76" t="s">
        <v>84</v>
      </c>
      <c r="C87" s="3">
        <v>241.67</v>
      </c>
      <c r="D87" s="3">
        <v>28.74</v>
      </c>
      <c r="E87" s="3">
        <v>207.05</v>
      </c>
      <c r="F87" s="3">
        <v>350</v>
      </c>
      <c r="G87" s="3">
        <v>500</v>
      </c>
      <c r="H87" s="4">
        <f t="shared" si="8"/>
        <v>700</v>
      </c>
      <c r="I87" s="5">
        <v>1200</v>
      </c>
    </row>
    <row r="88" spans="1:19" s="30" customFormat="1" x14ac:dyDescent="0.2">
      <c r="A88" s="40"/>
      <c r="B88" s="79" t="s">
        <v>85</v>
      </c>
      <c r="G88" s="30">
        <v>1200</v>
      </c>
      <c r="H88" s="31">
        <f t="shared" si="8"/>
        <v>-200</v>
      </c>
      <c r="I88" s="32">
        <v>1000</v>
      </c>
      <c r="J88" s="21"/>
      <c r="K88" s="6"/>
      <c r="L88" s="6"/>
      <c r="M88" s="6"/>
      <c r="N88" s="6"/>
      <c r="O88" s="6"/>
    </row>
    <row r="89" spans="1:19" x14ac:dyDescent="0.2">
      <c r="B89" s="77" t="s">
        <v>86</v>
      </c>
      <c r="C89" s="7">
        <f>SUM(C83:C87)</f>
        <v>3443.7400000000002</v>
      </c>
      <c r="D89" s="7">
        <f>SUM(D83:D87)</f>
        <v>2111.81</v>
      </c>
      <c r="E89" s="7">
        <f>SUM(E83:E87)</f>
        <v>4201.63</v>
      </c>
      <c r="F89" s="7">
        <f>SUM(F83:F87)</f>
        <v>6500</v>
      </c>
      <c r="G89" s="7">
        <f>SUM(G83:G88)</f>
        <v>8550</v>
      </c>
      <c r="H89" s="33">
        <f>SUM(H83:H88)</f>
        <v>1500</v>
      </c>
      <c r="I89" s="34">
        <f>SUM(I83:I88)</f>
        <v>10050</v>
      </c>
      <c r="J89" s="34"/>
      <c r="K89" s="35"/>
      <c r="L89" s="35"/>
      <c r="M89" s="35"/>
      <c r="N89" s="35"/>
      <c r="O89" s="35"/>
      <c r="P89" s="7"/>
      <c r="Q89" s="7"/>
      <c r="R89" s="7"/>
      <c r="S89" s="7"/>
    </row>
    <row r="91" spans="1:19" x14ac:dyDescent="0.2">
      <c r="B91" s="77" t="s">
        <v>87</v>
      </c>
    </row>
    <row r="92" spans="1:19" x14ac:dyDescent="0.2">
      <c r="B92" s="76" t="s">
        <v>88</v>
      </c>
      <c r="C92" s="3">
        <v>2663</v>
      </c>
      <c r="D92" s="3">
        <v>3297</v>
      </c>
      <c r="E92" s="3">
        <v>3717</v>
      </c>
      <c r="F92" s="3">
        <v>3900</v>
      </c>
      <c r="G92" s="3">
        <v>3900</v>
      </c>
      <c r="H92" s="4">
        <f>SUM(I92-G92)</f>
        <v>100</v>
      </c>
      <c r="I92" s="5">
        <v>4000</v>
      </c>
    </row>
    <row r="93" spans="1:19" x14ac:dyDescent="0.2">
      <c r="B93" s="76" t="s">
        <v>89</v>
      </c>
      <c r="C93" s="3">
        <v>558</v>
      </c>
      <c r="D93" s="3">
        <v>546</v>
      </c>
      <c r="E93" s="3">
        <v>613</v>
      </c>
      <c r="F93" s="3">
        <v>850</v>
      </c>
      <c r="G93" s="3">
        <v>850</v>
      </c>
      <c r="H93" s="4">
        <f>SUM(I93-G93)</f>
        <v>50</v>
      </c>
      <c r="I93" s="5">
        <v>900</v>
      </c>
    </row>
    <row r="94" spans="1:19" x14ac:dyDescent="0.2">
      <c r="B94" s="76" t="s">
        <v>90</v>
      </c>
      <c r="C94" s="3">
        <v>373</v>
      </c>
      <c r="D94" s="3">
        <v>379</v>
      </c>
      <c r="E94" s="3">
        <v>396</v>
      </c>
      <c r="F94" s="3">
        <v>530</v>
      </c>
      <c r="G94" s="3">
        <v>530</v>
      </c>
      <c r="H94" s="4">
        <f>SUM(I94-G94)</f>
        <v>20</v>
      </c>
      <c r="I94" s="5">
        <v>550</v>
      </c>
    </row>
    <row r="95" spans="1:19" x14ac:dyDescent="0.2">
      <c r="B95" s="76" t="s">
        <v>91</v>
      </c>
      <c r="C95" s="30">
        <v>1902</v>
      </c>
      <c r="D95" s="30">
        <v>1903</v>
      </c>
      <c r="E95" s="30">
        <v>2119</v>
      </c>
      <c r="F95" s="30">
        <v>2450</v>
      </c>
      <c r="G95" s="30">
        <v>2450</v>
      </c>
      <c r="H95" s="31">
        <f>SUM(I95-G95)</f>
        <v>50</v>
      </c>
      <c r="I95" s="32">
        <v>2500</v>
      </c>
      <c r="J95" s="21"/>
    </row>
    <row r="96" spans="1:19" x14ac:dyDescent="0.2">
      <c r="B96" s="77" t="s">
        <v>92</v>
      </c>
      <c r="C96" s="7">
        <f t="shared" ref="C96:I96" si="9">SUM(C92:C95)</f>
        <v>5496</v>
      </c>
      <c r="D96" s="7">
        <f t="shared" si="9"/>
        <v>6125</v>
      </c>
      <c r="E96" s="7">
        <f t="shared" si="9"/>
        <v>6845</v>
      </c>
      <c r="F96" s="7">
        <f>SUM(F92:F95)</f>
        <v>7730</v>
      </c>
      <c r="G96" s="7">
        <f>SUM(G92:G95)</f>
        <v>7730</v>
      </c>
      <c r="H96" s="33">
        <f t="shared" si="9"/>
        <v>220</v>
      </c>
      <c r="I96" s="34">
        <f t="shared" si="9"/>
        <v>7950</v>
      </c>
      <c r="J96" s="34"/>
      <c r="K96" s="49"/>
      <c r="L96" s="49"/>
      <c r="M96" s="49"/>
      <c r="N96" s="35"/>
      <c r="O96" s="35"/>
      <c r="P96" s="7"/>
      <c r="Q96" s="7"/>
      <c r="R96" s="7"/>
      <c r="S96" s="7"/>
    </row>
    <row r="97" spans="2:19" x14ac:dyDescent="0.2">
      <c r="N97" s="35"/>
      <c r="O97" s="35"/>
      <c r="P97" s="7"/>
      <c r="Q97" s="7"/>
    </row>
    <row r="98" spans="2:19" x14ac:dyDescent="0.2">
      <c r="B98" s="77" t="s">
        <v>93</v>
      </c>
    </row>
    <row r="99" spans="2:19" x14ac:dyDescent="0.2">
      <c r="B99" s="76" t="s">
        <v>94</v>
      </c>
      <c r="C99" s="3">
        <v>1289.23</v>
      </c>
      <c r="D99" s="3">
        <v>1345.43</v>
      </c>
      <c r="E99" s="3">
        <v>1414.54</v>
      </c>
      <c r="F99" s="3">
        <v>2000</v>
      </c>
      <c r="G99" s="3">
        <v>2000</v>
      </c>
      <c r="H99" s="4">
        <f>SUM(I99-G99)</f>
        <v>-1500</v>
      </c>
      <c r="I99" s="5">
        <v>500</v>
      </c>
    </row>
    <row r="100" spans="2:19" x14ac:dyDescent="0.2">
      <c r="B100" s="76" t="s">
        <v>95</v>
      </c>
      <c r="C100" s="3">
        <v>914.14</v>
      </c>
      <c r="D100" s="3">
        <v>929.61</v>
      </c>
      <c r="E100" s="3">
        <v>1121.97</v>
      </c>
      <c r="F100" s="3">
        <v>1500</v>
      </c>
      <c r="G100" s="3">
        <v>1500</v>
      </c>
      <c r="H100" s="4">
        <f>SUM(I100-G100)</f>
        <v>-1000</v>
      </c>
      <c r="I100" s="5">
        <v>500</v>
      </c>
    </row>
    <row r="101" spans="2:19" x14ac:dyDescent="0.2">
      <c r="B101" s="76" t="s">
        <v>96</v>
      </c>
      <c r="C101" s="3">
        <v>1374.66</v>
      </c>
      <c r="D101" s="3">
        <v>1340.63</v>
      </c>
      <c r="E101" s="3">
        <v>1376.24</v>
      </c>
      <c r="F101" s="3">
        <v>1600</v>
      </c>
      <c r="G101" s="3">
        <v>1600</v>
      </c>
      <c r="H101" s="4">
        <f>SUM(I101-G101)</f>
        <v>-1100</v>
      </c>
      <c r="I101" s="5">
        <v>500</v>
      </c>
    </row>
    <row r="102" spans="2:19" ht="27" x14ac:dyDescent="0.2">
      <c r="B102" s="76" t="s">
        <v>97</v>
      </c>
      <c r="C102" s="3">
        <v>2802.82</v>
      </c>
      <c r="D102" s="3">
        <v>2522.58</v>
      </c>
      <c r="E102" s="3">
        <v>2917.79</v>
      </c>
      <c r="F102" s="3">
        <v>4750</v>
      </c>
      <c r="G102" s="3">
        <v>4000</v>
      </c>
      <c r="H102" s="4">
        <f>SUM(I102-G102)</f>
        <v>-4000</v>
      </c>
      <c r="I102" s="5">
        <v>0</v>
      </c>
    </row>
    <row r="103" spans="2:19" x14ac:dyDescent="0.2">
      <c r="B103" s="76" t="s">
        <v>98</v>
      </c>
      <c r="C103" s="30">
        <v>559.77</v>
      </c>
      <c r="D103" s="30">
        <v>792.38</v>
      </c>
      <c r="E103" s="30">
        <v>1011.46</v>
      </c>
      <c r="F103" s="30">
        <v>750</v>
      </c>
      <c r="G103" s="30">
        <v>750</v>
      </c>
      <c r="H103" s="31">
        <f>SUM(I103-G103)</f>
        <v>-750</v>
      </c>
      <c r="I103" s="32">
        <v>0</v>
      </c>
      <c r="J103" s="21"/>
      <c r="N103" s="36"/>
      <c r="O103" s="36"/>
      <c r="P103" s="37"/>
      <c r="Q103" s="37"/>
    </row>
    <row r="104" spans="2:19" x14ac:dyDescent="0.2">
      <c r="B104" s="77" t="s">
        <v>99</v>
      </c>
      <c r="C104" s="7">
        <f t="shared" ref="C104:I104" si="10">SUM(C99:C103)</f>
        <v>6940.6200000000008</v>
      </c>
      <c r="D104" s="7">
        <f t="shared" si="10"/>
        <v>6930.63</v>
      </c>
      <c r="E104" s="7">
        <f t="shared" si="10"/>
        <v>7842</v>
      </c>
      <c r="F104" s="7">
        <f>SUM(F99:F103)</f>
        <v>10600</v>
      </c>
      <c r="G104" s="7">
        <f>SUM(G99:G103)</f>
        <v>9850</v>
      </c>
      <c r="H104" s="33">
        <f t="shared" si="10"/>
        <v>-8350</v>
      </c>
      <c r="I104" s="34">
        <f t="shared" si="10"/>
        <v>1500</v>
      </c>
      <c r="J104" s="34"/>
      <c r="K104" s="35"/>
      <c r="L104" s="35"/>
      <c r="M104" s="35"/>
      <c r="N104" s="35"/>
      <c r="O104" s="35"/>
      <c r="P104" s="7"/>
      <c r="Q104" s="7"/>
      <c r="R104" s="7"/>
      <c r="S104" s="7"/>
    </row>
    <row r="105" spans="2:19" ht="15" customHeight="1" x14ac:dyDescent="0.2"/>
    <row r="106" spans="2:19" ht="27" x14ac:dyDescent="0.2">
      <c r="B106" s="77" t="s">
        <v>100</v>
      </c>
      <c r="N106" s="35"/>
      <c r="O106" s="35"/>
      <c r="P106" s="7"/>
      <c r="Q106" s="7"/>
    </row>
    <row r="107" spans="2:19" x14ac:dyDescent="0.2">
      <c r="B107" s="76" t="s">
        <v>101</v>
      </c>
      <c r="E107" s="3">
        <v>134.91</v>
      </c>
      <c r="G107" s="3">
        <v>1200</v>
      </c>
      <c r="H107" s="4">
        <f t="shared" ref="H107:H116" si="11">SUM(I107-G107)</f>
        <v>-1000</v>
      </c>
      <c r="I107" s="5">
        <v>200</v>
      </c>
      <c r="K107" s="49"/>
      <c r="L107" s="49"/>
      <c r="M107" s="49"/>
      <c r="N107" s="35"/>
      <c r="O107" s="35"/>
      <c r="P107" s="7"/>
      <c r="Q107" s="7"/>
    </row>
    <row r="108" spans="2:19" x14ac:dyDescent="0.2">
      <c r="B108" s="76" t="s">
        <v>102</v>
      </c>
      <c r="E108" s="3">
        <v>188.08</v>
      </c>
      <c r="G108" s="3">
        <v>720</v>
      </c>
      <c r="H108" s="4">
        <f t="shared" si="11"/>
        <v>-420</v>
      </c>
      <c r="I108" s="5">
        <v>300</v>
      </c>
      <c r="K108" s="49"/>
      <c r="L108" s="49"/>
      <c r="M108" s="49"/>
      <c r="N108" s="35"/>
      <c r="O108" s="35"/>
      <c r="P108" s="7"/>
      <c r="Q108" s="7"/>
    </row>
    <row r="109" spans="2:19" x14ac:dyDescent="0.2">
      <c r="B109" s="76" t="s">
        <v>103</v>
      </c>
      <c r="E109" s="3">
        <v>0</v>
      </c>
      <c r="G109" s="3">
        <v>500</v>
      </c>
      <c r="H109" s="4">
        <f t="shared" si="11"/>
        <v>-500</v>
      </c>
      <c r="I109" s="5">
        <v>0</v>
      </c>
      <c r="N109" s="35"/>
      <c r="O109" s="35"/>
      <c r="P109" s="7"/>
      <c r="Q109" s="7"/>
    </row>
    <row r="110" spans="2:19" x14ac:dyDescent="0.2">
      <c r="B110" s="76" t="s">
        <v>104</v>
      </c>
      <c r="E110" s="3">
        <v>441.77</v>
      </c>
      <c r="G110" s="3">
        <f>SUM(102*12)</f>
        <v>1224</v>
      </c>
      <c r="H110" s="4">
        <f t="shared" si="11"/>
        <v>0</v>
      </c>
      <c r="I110" s="5">
        <f>SUM(102*12)</f>
        <v>1224</v>
      </c>
      <c r="K110" s="49"/>
      <c r="L110" s="49"/>
      <c r="M110" s="49"/>
      <c r="N110" s="35"/>
      <c r="O110" s="35"/>
      <c r="P110" s="7"/>
      <c r="Q110" s="7"/>
    </row>
    <row r="111" spans="2:19" x14ac:dyDescent="0.2">
      <c r="B111" s="76" t="s">
        <v>105</v>
      </c>
      <c r="E111" s="3">
        <v>345.8</v>
      </c>
      <c r="G111" s="3">
        <v>1025</v>
      </c>
      <c r="H111" s="4">
        <f t="shared" si="11"/>
        <v>0</v>
      </c>
      <c r="I111" s="5">
        <v>1025</v>
      </c>
      <c r="K111" s="49"/>
      <c r="L111" s="49"/>
      <c r="M111" s="49"/>
      <c r="N111" s="35"/>
      <c r="O111" s="35"/>
      <c r="P111" s="7"/>
      <c r="Q111" s="7"/>
    </row>
    <row r="112" spans="2:19" ht="27" x14ac:dyDescent="0.2">
      <c r="B112" s="76" t="s">
        <v>106</v>
      </c>
      <c r="E112" s="3">
        <v>114.99</v>
      </c>
      <c r="G112" s="3">
        <v>2000</v>
      </c>
      <c r="H112" s="4">
        <f t="shared" si="11"/>
        <v>-1500</v>
      </c>
      <c r="I112" s="5">
        <v>500</v>
      </c>
      <c r="N112" s="35"/>
      <c r="O112" s="35"/>
      <c r="P112" s="7"/>
      <c r="Q112" s="7"/>
    </row>
    <row r="113" spans="2:19" x14ac:dyDescent="0.2">
      <c r="B113" s="76" t="s">
        <v>107</v>
      </c>
      <c r="E113" s="3">
        <v>0</v>
      </c>
      <c r="G113" s="3">
        <v>3500</v>
      </c>
      <c r="H113" s="4">
        <f t="shared" si="11"/>
        <v>300</v>
      </c>
      <c r="I113" s="5">
        <v>3800</v>
      </c>
      <c r="N113" s="35"/>
      <c r="O113" s="35"/>
      <c r="P113" s="7"/>
      <c r="Q113" s="7"/>
    </row>
    <row r="114" spans="2:19" x14ac:dyDescent="0.2">
      <c r="B114" s="76" t="s">
        <v>108</v>
      </c>
      <c r="E114" s="3">
        <v>2008.33</v>
      </c>
      <c r="G114" s="3">
        <v>479</v>
      </c>
      <c r="H114" s="4">
        <f t="shared" si="11"/>
        <v>0</v>
      </c>
      <c r="I114" s="5">
        <v>479</v>
      </c>
      <c r="N114" s="35"/>
      <c r="O114" s="35"/>
      <c r="P114" s="7"/>
      <c r="Q114" s="7"/>
    </row>
    <row r="115" spans="2:19" ht="27" x14ac:dyDescent="0.2">
      <c r="B115" s="76" t="s">
        <v>109</v>
      </c>
      <c r="C115" s="29"/>
      <c r="D115" s="29"/>
      <c r="E115" s="30">
        <v>0</v>
      </c>
      <c r="F115" s="30"/>
      <c r="G115" s="30">
        <v>1500</v>
      </c>
      <c r="H115" s="31">
        <f t="shared" si="11"/>
        <v>-1000</v>
      </c>
      <c r="I115" s="32">
        <v>500</v>
      </c>
      <c r="J115" s="21"/>
      <c r="N115" s="35"/>
      <c r="O115" s="35"/>
      <c r="P115" s="7"/>
      <c r="Q115" s="7"/>
    </row>
    <row r="116" spans="2:19" x14ac:dyDescent="0.2">
      <c r="B116" s="77" t="s">
        <v>110</v>
      </c>
      <c r="C116" s="57">
        <f t="shared" ref="C116:I116" si="12">SUM(C107:C115)</f>
        <v>0</v>
      </c>
      <c r="D116" s="57">
        <f t="shared" si="12"/>
        <v>0</v>
      </c>
      <c r="E116" s="57">
        <f t="shared" si="12"/>
        <v>3233.88</v>
      </c>
      <c r="F116" s="57">
        <f t="shared" si="12"/>
        <v>0</v>
      </c>
      <c r="G116" s="57">
        <f>SUM(G107:G115)</f>
        <v>12148</v>
      </c>
      <c r="H116" s="61">
        <f t="shared" si="11"/>
        <v>-4120</v>
      </c>
      <c r="I116" s="33">
        <f t="shared" si="12"/>
        <v>8028</v>
      </c>
      <c r="J116" s="33"/>
      <c r="K116" s="20"/>
      <c r="L116" s="20"/>
      <c r="M116" s="20"/>
      <c r="N116" s="35"/>
      <c r="O116" s="35"/>
      <c r="P116" s="7"/>
      <c r="Q116" s="7"/>
    </row>
    <row r="117" spans="2:19" x14ac:dyDescent="0.2">
      <c r="B117" s="77"/>
      <c r="N117" s="35"/>
      <c r="O117" s="35"/>
      <c r="P117" s="7"/>
      <c r="Q117" s="7"/>
    </row>
    <row r="118" spans="2:19" ht="27" x14ac:dyDescent="0.2">
      <c r="B118" s="77" t="s">
        <v>111</v>
      </c>
    </row>
    <row r="119" spans="2:19" x14ac:dyDescent="0.2">
      <c r="B119" s="76" t="s">
        <v>112</v>
      </c>
      <c r="C119" s="3">
        <v>4096.92</v>
      </c>
      <c r="D119" s="3">
        <v>4085.94</v>
      </c>
      <c r="E119" s="3">
        <v>4085.88</v>
      </c>
      <c r="F119" s="3">
        <v>7500</v>
      </c>
      <c r="G119" s="3">
        <v>4300</v>
      </c>
      <c r="H119" s="4">
        <f t="shared" ref="H119:H124" si="13">SUM(I119-G119)</f>
        <v>-300</v>
      </c>
      <c r="I119" s="5">
        <v>4000</v>
      </c>
    </row>
    <row r="120" spans="2:19" x14ac:dyDescent="0.2">
      <c r="B120" s="76" t="s">
        <v>113</v>
      </c>
      <c r="C120" s="3">
        <v>837.42</v>
      </c>
      <c r="D120" s="3">
        <v>921.97</v>
      </c>
      <c r="E120" s="3">
        <v>1067.6400000000001</v>
      </c>
      <c r="F120" s="3">
        <v>1000</v>
      </c>
      <c r="G120" s="3">
        <v>1000</v>
      </c>
      <c r="H120" s="4">
        <f t="shared" si="13"/>
        <v>0</v>
      </c>
      <c r="I120" s="5">
        <v>1000</v>
      </c>
    </row>
    <row r="121" spans="2:19" x14ac:dyDescent="0.2">
      <c r="B121" s="76" t="s">
        <v>114</v>
      </c>
      <c r="C121" s="3">
        <v>4091.8</v>
      </c>
      <c r="D121" s="3">
        <v>4068.12</v>
      </c>
      <c r="E121" s="3">
        <v>3955.33</v>
      </c>
      <c r="F121" s="3">
        <v>4300</v>
      </c>
      <c r="G121" s="3">
        <v>4000</v>
      </c>
      <c r="H121" s="4">
        <f t="shared" si="13"/>
        <v>1000</v>
      </c>
      <c r="I121" s="5">
        <v>5000</v>
      </c>
    </row>
    <row r="122" spans="2:19" x14ac:dyDescent="0.2">
      <c r="B122" s="76" t="s">
        <v>115</v>
      </c>
      <c r="C122" s="3">
        <v>1162.1600000000001</v>
      </c>
      <c r="D122" s="3">
        <v>1310.67</v>
      </c>
      <c r="E122" s="3">
        <v>1240.04</v>
      </c>
      <c r="F122" s="3">
        <v>1600</v>
      </c>
      <c r="G122" s="3">
        <v>1600</v>
      </c>
      <c r="H122" s="4">
        <f t="shared" si="13"/>
        <v>-300</v>
      </c>
      <c r="I122" s="5">
        <v>1300</v>
      </c>
    </row>
    <row r="123" spans="2:19" x14ac:dyDescent="0.2">
      <c r="B123" s="76" t="s">
        <v>116</v>
      </c>
      <c r="C123" s="3"/>
      <c r="D123" s="3"/>
      <c r="E123" s="3"/>
      <c r="H123" s="4">
        <f t="shared" si="13"/>
        <v>600</v>
      </c>
      <c r="I123" s="5">
        <v>600</v>
      </c>
      <c r="N123" s="36"/>
      <c r="O123" s="36"/>
      <c r="P123" s="37"/>
      <c r="Q123" s="37"/>
    </row>
    <row r="124" spans="2:19" x14ac:dyDescent="0.2">
      <c r="B124" s="76" t="s">
        <v>117</v>
      </c>
      <c r="C124" s="30">
        <v>694.46</v>
      </c>
      <c r="D124" s="30">
        <v>966.61</v>
      </c>
      <c r="E124" s="30">
        <v>1537.26</v>
      </c>
      <c r="F124" s="30">
        <v>1000</v>
      </c>
      <c r="G124" s="30">
        <v>1500</v>
      </c>
      <c r="H124" s="31">
        <f t="shared" si="13"/>
        <v>700</v>
      </c>
      <c r="I124" s="32">
        <v>2200</v>
      </c>
      <c r="J124" s="21"/>
    </row>
    <row r="125" spans="2:19" x14ac:dyDescent="0.2">
      <c r="B125" s="77" t="s">
        <v>110</v>
      </c>
      <c r="C125" s="7">
        <f t="shared" ref="C125:I125" si="14">SUM(C119:C124)</f>
        <v>10882.759999999998</v>
      </c>
      <c r="D125" s="7">
        <f t="shared" si="14"/>
        <v>11353.31</v>
      </c>
      <c r="E125" s="7">
        <f t="shared" si="14"/>
        <v>11886.15</v>
      </c>
      <c r="F125" s="7">
        <f t="shared" si="14"/>
        <v>15400</v>
      </c>
      <c r="G125" s="7">
        <f t="shared" si="14"/>
        <v>12400</v>
      </c>
      <c r="H125" s="33">
        <f>SUM(H119:H124)</f>
        <v>1700</v>
      </c>
      <c r="I125" s="34">
        <f t="shared" si="14"/>
        <v>14100</v>
      </c>
      <c r="J125" s="34"/>
      <c r="K125" s="35"/>
      <c r="L125" s="35"/>
      <c r="M125" s="35"/>
      <c r="N125" s="35"/>
      <c r="O125" s="35"/>
      <c r="P125" s="7"/>
      <c r="Q125" s="7"/>
      <c r="R125" s="7"/>
      <c r="S125" s="7"/>
    </row>
    <row r="126" spans="2:19" x14ac:dyDescent="0.2">
      <c r="C126" s="7"/>
      <c r="D126" s="7"/>
      <c r="E126" s="7"/>
      <c r="N126" s="35"/>
      <c r="O126" s="35"/>
      <c r="P126" s="7"/>
      <c r="Q126" s="7"/>
    </row>
    <row r="127" spans="2:19" x14ac:dyDescent="0.2">
      <c r="B127" s="77" t="s">
        <v>118</v>
      </c>
      <c r="C127" s="7"/>
      <c r="D127" s="7"/>
      <c r="E127" s="7"/>
    </row>
    <row r="128" spans="2:19" x14ac:dyDescent="0.2">
      <c r="B128" s="76" t="s">
        <v>119</v>
      </c>
      <c r="C128" s="7"/>
      <c r="D128" s="7">
        <v>0</v>
      </c>
      <c r="E128" s="7"/>
      <c r="F128" s="3">
        <v>0</v>
      </c>
      <c r="G128" s="3">
        <v>0</v>
      </c>
      <c r="H128" s="4">
        <f>SUM(I128-G128)</f>
        <v>0</v>
      </c>
      <c r="I128" s="5">
        <v>0</v>
      </c>
    </row>
    <row r="129" spans="2:19" ht="27" x14ac:dyDescent="0.2">
      <c r="B129" s="76" t="s">
        <v>120</v>
      </c>
      <c r="C129" s="3">
        <v>4911.63</v>
      </c>
      <c r="D129" s="3">
        <v>3416.89</v>
      </c>
      <c r="E129" s="3">
        <v>6514.93</v>
      </c>
      <c r="F129" s="3">
        <v>5000</v>
      </c>
      <c r="G129" s="3">
        <v>5000</v>
      </c>
      <c r="H129" s="4">
        <f>SUM(I129-G129)</f>
        <v>2000</v>
      </c>
      <c r="I129" s="5">
        <v>7000</v>
      </c>
    </row>
    <row r="130" spans="2:19" ht="27" x14ac:dyDescent="0.2">
      <c r="B130" s="76" t="s">
        <v>121</v>
      </c>
      <c r="C130" s="30">
        <v>5587.97</v>
      </c>
      <c r="D130" s="30">
        <v>9521.5400000000009</v>
      </c>
      <c r="E130" s="30">
        <v>5126.5600000000004</v>
      </c>
      <c r="F130" s="30">
        <v>8500</v>
      </c>
      <c r="G130" s="30">
        <v>8000</v>
      </c>
      <c r="H130" s="31">
        <f>SUM(I130-G130)</f>
        <v>500</v>
      </c>
      <c r="I130" s="32">
        <v>8500</v>
      </c>
      <c r="J130" s="21"/>
      <c r="K130" s="49"/>
      <c r="L130" s="49"/>
      <c r="M130" s="49"/>
    </row>
    <row r="131" spans="2:19" x14ac:dyDescent="0.2">
      <c r="B131" s="77" t="s">
        <v>122</v>
      </c>
      <c r="C131" s="7">
        <f t="shared" ref="C131:I131" si="15">SUM(C128:C130)</f>
        <v>10499.6</v>
      </c>
      <c r="D131" s="7">
        <f t="shared" si="15"/>
        <v>12938.43</v>
      </c>
      <c r="E131" s="7">
        <f t="shared" si="15"/>
        <v>11641.490000000002</v>
      </c>
      <c r="F131" s="7">
        <f>SUM(F128:F130)</f>
        <v>13500</v>
      </c>
      <c r="G131" s="7">
        <f>SUM(G128:G130)</f>
        <v>13000</v>
      </c>
      <c r="H131" s="33">
        <f t="shared" si="15"/>
        <v>2500</v>
      </c>
      <c r="I131" s="34">
        <f t="shared" si="15"/>
        <v>15500</v>
      </c>
      <c r="J131" s="34"/>
      <c r="K131" s="35"/>
      <c r="L131" s="35"/>
      <c r="M131" s="35"/>
      <c r="N131" s="35"/>
      <c r="O131" s="35"/>
      <c r="P131" s="7"/>
      <c r="Q131" s="7"/>
      <c r="R131" s="7"/>
      <c r="S131" s="7"/>
    </row>
    <row r="132" spans="2:19" x14ac:dyDescent="0.2">
      <c r="N132" s="35"/>
      <c r="O132" s="35"/>
      <c r="P132" s="7"/>
      <c r="Q132" s="7"/>
    </row>
    <row r="133" spans="2:19" x14ac:dyDescent="0.2">
      <c r="B133" s="77" t="s">
        <v>123</v>
      </c>
    </row>
    <row r="134" spans="2:19" x14ac:dyDescent="0.2">
      <c r="B134" s="76" t="s">
        <v>252</v>
      </c>
      <c r="C134" s="3">
        <v>27472.98</v>
      </c>
      <c r="D134" s="3">
        <v>19362.8</v>
      </c>
      <c r="E134" s="3"/>
      <c r="F134" s="3">
        <v>27000</v>
      </c>
      <c r="G134" s="3">
        <v>0</v>
      </c>
      <c r="H134" s="4">
        <f t="shared" ref="H134:H164" si="16">SUM(I134-G134)</f>
        <v>0</v>
      </c>
    </row>
    <row r="135" spans="2:19" x14ac:dyDescent="0.2">
      <c r="B135" s="76" t="s">
        <v>124</v>
      </c>
      <c r="C135" s="3"/>
      <c r="D135" s="3"/>
      <c r="E135" s="3">
        <v>17474.439999999999</v>
      </c>
      <c r="G135" s="3">
        <v>17000</v>
      </c>
      <c r="H135" s="4">
        <f t="shared" si="16"/>
        <v>0</v>
      </c>
      <c r="I135" s="5">
        <v>17000</v>
      </c>
    </row>
    <row r="136" spans="2:19" x14ac:dyDescent="0.2">
      <c r="B136" s="76" t="s">
        <v>125</v>
      </c>
      <c r="C136" s="3"/>
      <c r="D136" s="3"/>
      <c r="E136" s="3"/>
      <c r="H136" s="4">
        <f t="shared" si="16"/>
        <v>0</v>
      </c>
    </row>
    <row r="137" spans="2:19" x14ac:dyDescent="0.2">
      <c r="B137" s="81" t="s">
        <v>126</v>
      </c>
      <c r="C137" s="3">
        <v>1200</v>
      </c>
      <c r="D137" s="3">
        <v>1031.07</v>
      </c>
      <c r="E137" s="3">
        <v>1182.96</v>
      </c>
      <c r="F137" s="3">
        <v>1200</v>
      </c>
      <c r="G137" s="3">
        <v>1200</v>
      </c>
      <c r="H137" s="4">
        <f t="shared" si="16"/>
        <v>0</v>
      </c>
      <c r="I137" s="5">
        <v>1200</v>
      </c>
    </row>
    <row r="138" spans="2:19" x14ac:dyDescent="0.2">
      <c r="B138" s="81" t="s">
        <v>127</v>
      </c>
      <c r="C138" s="3"/>
      <c r="D138" s="3"/>
      <c r="E138" s="3">
        <v>1514.4</v>
      </c>
      <c r="H138" s="4">
        <f t="shared" si="16"/>
        <v>0</v>
      </c>
      <c r="I138" s="5">
        <v>0</v>
      </c>
    </row>
    <row r="139" spans="2:19" x14ac:dyDescent="0.2">
      <c r="B139" s="81" t="s">
        <v>128</v>
      </c>
      <c r="C139" s="3">
        <v>1500</v>
      </c>
      <c r="D139" s="3">
        <v>1318.51</v>
      </c>
      <c r="E139" s="3"/>
      <c r="F139" s="3">
        <v>1500</v>
      </c>
      <c r="G139" s="3">
        <v>2000</v>
      </c>
      <c r="H139" s="4">
        <f t="shared" si="16"/>
        <v>0</v>
      </c>
      <c r="I139" s="5">
        <v>2000</v>
      </c>
      <c r="K139" s="49"/>
      <c r="L139" s="49"/>
      <c r="M139" s="49"/>
    </row>
    <row r="140" spans="2:19" x14ac:dyDescent="0.2">
      <c r="B140" s="76" t="s">
        <v>129</v>
      </c>
      <c r="C140" s="3">
        <v>11500.79</v>
      </c>
      <c r="D140" s="3">
        <v>12417.77</v>
      </c>
      <c r="E140" s="3">
        <v>17827.310000000001</v>
      </c>
      <c r="F140" s="3">
        <v>11500</v>
      </c>
      <c r="G140" s="3">
        <v>0</v>
      </c>
      <c r="H140" s="4">
        <f t="shared" si="16"/>
        <v>0</v>
      </c>
    </row>
    <row r="141" spans="2:19" x14ac:dyDescent="0.2">
      <c r="B141" s="81" t="s">
        <v>130</v>
      </c>
      <c r="C141" s="3"/>
      <c r="D141" s="3"/>
      <c r="E141" s="3"/>
      <c r="G141" s="3">
        <v>4000</v>
      </c>
      <c r="H141" s="4">
        <f t="shared" si="16"/>
        <v>1000</v>
      </c>
      <c r="I141" s="5">
        <v>5000</v>
      </c>
    </row>
    <row r="142" spans="2:19" x14ac:dyDescent="0.2">
      <c r="B142" s="81" t="s">
        <v>131</v>
      </c>
      <c r="C142" s="3"/>
      <c r="D142" s="3"/>
      <c r="E142" s="3"/>
      <c r="G142" s="3">
        <v>4000</v>
      </c>
      <c r="H142" s="4">
        <f t="shared" si="16"/>
        <v>2000</v>
      </c>
      <c r="I142" s="5">
        <v>6000</v>
      </c>
    </row>
    <row r="143" spans="2:19" x14ac:dyDescent="0.2">
      <c r="B143" s="81" t="s">
        <v>132</v>
      </c>
      <c r="C143" s="3"/>
      <c r="D143" s="3"/>
      <c r="E143" s="3"/>
      <c r="G143" s="3">
        <v>4000</v>
      </c>
      <c r="H143" s="4">
        <f t="shared" si="16"/>
        <v>1000</v>
      </c>
      <c r="I143" s="5">
        <v>5000</v>
      </c>
    </row>
    <row r="144" spans="2:19" ht="27" x14ac:dyDescent="0.2">
      <c r="B144" s="76" t="s">
        <v>133</v>
      </c>
      <c r="C144" s="3">
        <v>0</v>
      </c>
      <c r="D144" s="3">
        <v>77.95</v>
      </c>
      <c r="E144" s="3">
        <v>20</v>
      </c>
      <c r="F144" s="3">
        <v>200</v>
      </c>
      <c r="G144" s="3">
        <v>200</v>
      </c>
      <c r="H144" s="4">
        <f t="shared" si="16"/>
        <v>-200</v>
      </c>
      <c r="I144" s="5">
        <v>0</v>
      </c>
    </row>
    <row r="145" spans="1:13" x14ac:dyDescent="0.2">
      <c r="B145" s="81" t="s">
        <v>134</v>
      </c>
      <c r="C145" s="3"/>
      <c r="D145" s="3"/>
      <c r="E145" s="3"/>
      <c r="H145" s="4">
        <f t="shared" si="16"/>
        <v>0</v>
      </c>
    </row>
    <row r="146" spans="1:13" x14ac:dyDescent="0.2">
      <c r="B146" s="81" t="s">
        <v>249</v>
      </c>
      <c r="C146" s="3">
        <v>11641.5</v>
      </c>
      <c r="D146" s="3">
        <v>10424.1</v>
      </c>
      <c r="E146" s="3">
        <v>10902.83</v>
      </c>
      <c r="F146" s="3">
        <v>12000</v>
      </c>
      <c r="G146" s="3">
        <v>12000</v>
      </c>
      <c r="H146" s="4">
        <f t="shared" si="16"/>
        <v>0</v>
      </c>
      <c r="I146" s="5">
        <v>12000</v>
      </c>
    </row>
    <row r="147" spans="1:13" x14ac:dyDescent="0.2">
      <c r="B147" s="81" t="s">
        <v>135</v>
      </c>
      <c r="C147" s="3">
        <v>2075.5100000000002</v>
      </c>
      <c r="D147" s="3">
        <v>1239.05</v>
      </c>
      <c r="E147" s="3">
        <v>1236.6500000000001</v>
      </c>
      <c r="F147" s="3">
        <v>2000</v>
      </c>
      <c r="G147" s="3">
        <v>1500</v>
      </c>
      <c r="H147" s="4">
        <f t="shared" si="16"/>
        <v>-700</v>
      </c>
      <c r="I147" s="5">
        <v>800</v>
      </c>
      <c r="K147" s="49"/>
      <c r="L147" s="49"/>
      <c r="M147" s="49"/>
    </row>
    <row r="148" spans="1:13" x14ac:dyDescent="0.2">
      <c r="B148" s="81" t="s">
        <v>136</v>
      </c>
      <c r="C148" s="3">
        <v>1700</v>
      </c>
      <c r="D148" s="3">
        <v>1727.5</v>
      </c>
      <c r="E148" s="3">
        <v>2258.61</v>
      </c>
      <c r="F148" s="3">
        <v>1700</v>
      </c>
      <c r="G148" s="3">
        <v>1700</v>
      </c>
      <c r="H148" s="4">
        <f t="shared" si="16"/>
        <v>-1700</v>
      </c>
      <c r="I148" s="5">
        <v>0</v>
      </c>
    </row>
    <row r="149" spans="1:13" x14ac:dyDescent="0.2">
      <c r="B149" s="81" t="s">
        <v>137</v>
      </c>
      <c r="C149" s="3"/>
      <c r="D149" s="3"/>
      <c r="E149" s="3"/>
      <c r="H149" s="4">
        <f t="shared" si="16"/>
        <v>2000</v>
      </c>
      <c r="I149" s="5">
        <v>2000</v>
      </c>
    </row>
    <row r="150" spans="1:13" x14ac:dyDescent="0.2">
      <c r="B150" s="81" t="s">
        <v>138</v>
      </c>
      <c r="C150" s="3"/>
      <c r="D150" s="3"/>
      <c r="E150" s="3"/>
      <c r="G150" s="3">
        <v>900</v>
      </c>
      <c r="H150" s="4">
        <f t="shared" si="16"/>
        <v>1100</v>
      </c>
      <c r="I150" s="5">
        <v>2000</v>
      </c>
    </row>
    <row r="151" spans="1:13" x14ac:dyDescent="0.2">
      <c r="B151" s="81" t="s">
        <v>139</v>
      </c>
      <c r="C151" s="3"/>
      <c r="D151" s="3"/>
      <c r="E151" s="3"/>
      <c r="G151" s="3">
        <v>100</v>
      </c>
      <c r="H151" s="4">
        <f t="shared" si="16"/>
        <v>-100</v>
      </c>
      <c r="I151" s="5">
        <v>0</v>
      </c>
    </row>
    <row r="152" spans="1:13" x14ac:dyDescent="0.2">
      <c r="B152" s="81" t="s">
        <v>140</v>
      </c>
      <c r="C152" s="3"/>
      <c r="D152" s="3"/>
      <c r="E152" s="3"/>
      <c r="G152" s="3">
        <v>550</v>
      </c>
      <c r="H152" s="4">
        <f t="shared" si="16"/>
        <v>-50</v>
      </c>
      <c r="I152" s="5">
        <v>500</v>
      </c>
    </row>
    <row r="153" spans="1:13" x14ac:dyDescent="0.2">
      <c r="B153" s="81" t="s">
        <v>141</v>
      </c>
      <c r="C153" s="3"/>
      <c r="D153" s="3"/>
      <c r="E153" s="3"/>
      <c r="G153" s="3">
        <v>150</v>
      </c>
      <c r="H153" s="4">
        <f t="shared" si="16"/>
        <v>-150</v>
      </c>
      <c r="I153" s="5">
        <v>0</v>
      </c>
    </row>
    <row r="154" spans="1:13" x14ac:dyDescent="0.2">
      <c r="B154" s="81" t="s">
        <v>251</v>
      </c>
      <c r="C154" s="3"/>
      <c r="D154" s="3"/>
      <c r="E154" s="3"/>
      <c r="H154" s="4">
        <f t="shared" si="16"/>
        <v>0</v>
      </c>
    </row>
    <row r="155" spans="1:13" x14ac:dyDescent="0.2">
      <c r="B155" s="81" t="s">
        <v>142</v>
      </c>
      <c r="C155" s="3">
        <v>1661.49</v>
      </c>
      <c r="D155" s="3">
        <v>1905.46</v>
      </c>
      <c r="E155" s="3">
        <v>1451.32</v>
      </c>
      <c r="F155" s="3">
        <v>2000</v>
      </c>
      <c r="G155" s="3">
        <v>1000</v>
      </c>
      <c r="H155" s="4">
        <f t="shared" si="16"/>
        <v>-300</v>
      </c>
      <c r="I155" s="5">
        <v>700</v>
      </c>
      <c r="K155" s="49"/>
      <c r="L155" s="49"/>
      <c r="M155" s="49"/>
    </row>
    <row r="156" spans="1:13" x14ac:dyDescent="0.2">
      <c r="B156" s="81" t="s">
        <v>143</v>
      </c>
      <c r="C156" s="3">
        <v>300</v>
      </c>
      <c r="D156" s="3">
        <v>291.89</v>
      </c>
      <c r="E156" s="3"/>
      <c r="F156" s="3">
        <v>300</v>
      </c>
      <c r="G156" s="3">
        <v>100</v>
      </c>
      <c r="H156" s="4">
        <f t="shared" si="16"/>
        <v>0</v>
      </c>
      <c r="I156" s="5">
        <v>100</v>
      </c>
      <c r="K156" s="49"/>
      <c r="L156" s="49"/>
      <c r="M156" s="49"/>
    </row>
    <row r="157" spans="1:13" x14ac:dyDescent="0.2">
      <c r="B157" s="81" t="s">
        <v>144</v>
      </c>
      <c r="C157" s="3"/>
      <c r="D157" s="3"/>
      <c r="E157" s="3">
        <v>289.57</v>
      </c>
      <c r="G157" s="3">
        <v>0</v>
      </c>
      <c r="H157" s="4">
        <f t="shared" si="16"/>
        <v>0</v>
      </c>
      <c r="I157" s="5">
        <v>0</v>
      </c>
      <c r="K157" s="49"/>
      <c r="L157" s="49"/>
      <c r="M157" s="49"/>
    </row>
    <row r="158" spans="1:13" x14ac:dyDescent="0.2">
      <c r="B158" s="82" t="s">
        <v>256</v>
      </c>
      <c r="C158" s="58"/>
      <c r="D158" s="58"/>
      <c r="E158" s="58"/>
      <c r="F158" s="58"/>
      <c r="G158" s="58">
        <v>3500</v>
      </c>
      <c r="H158" s="4">
        <f t="shared" si="16"/>
        <v>-3500</v>
      </c>
      <c r="I158" s="59">
        <v>0</v>
      </c>
      <c r="J158" s="59"/>
    </row>
    <row r="159" spans="1:13" x14ac:dyDescent="0.2">
      <c r="A159" s="60"/>
      <c r="B159" s="76" t="s">
        <v>247</v>
      </c>
      <c r="C159" s="3"/>
      <c r="D159" s="3"/>
      <c r="E159" s="3"/>
      <c r="H159" s="4">
        <f t="shared" si="16"/>
        <v>0</v>
      </c>
    </row>
    <row r="160" spans="1:13" x14ac:dyDescent="0.2">
      <c r="B160" s="81" t="s">
        <v>145</v>
      </c>
      <c r="C160" s="3"/>
      <c r="D160" s="3"/>
      <c r="E160" s="3"/>
      <c r="G160" s="3">
        <v>1000</v>
      </c>
      <c r="H160" s="4">
        <f t="shared" si="16"/>
        <v>0</v>
      </c>
      <c r="I160" s="5">
        <v>1000</v>
      </c>
    </row>
    <row r="161" spans="2:19" x14ac:dyDescent="0.2">
      <c r="B161" s="81" t="s">
        <v>146</v>
      </c>
      <c r="C161" s="3"/>
      <c r="D161" s="3"/>
      <c r="E161" s="3"/>
      <c r="G161" s="3">
        <v>500</v>
      </c>
      <c r="H161" s="4">
        <f t="shared" si="16"/>
        <v>500</v>
      </c>
      <c r="I161" s="5">
        <v>1000</v>
      </c>
    </row>
    <row r="162" spans="2:19" ht="27" x14ac:dyDescent="0.2">
      <c r="B162" s="76" t="s">
        <v>147</v>
      </c>
      <c r="C162" s="3">
        <v>13416</v>
      </c>
      <c r="D162" s="3">
        <v>13822</v>
      </c>
      <c r="E162" s="3">
        <v>16703</v>
      </c>
      <c r="F162" s="3">
        <v>16500</v>
      </c>
      <c r="G162" s="3">
        <v>20000</v>
      </c>
      <c r="H162" s="4">
        <f t="shared" si="16"/>
        <v>5000</v>
      </c>
      <c r="I162" s="5">
        <v>25000</v>
      </c>
      <c r="K162" s="49"/>
      <c r="L162" s="49"/>
      <c r="M162" s="49"/>
    </row>
    <row r="163" spans="2:19" x14ac:dyDescent="0.2">
      <c r="B163" s="76" t="s">
        <v>148</v>
      </c>
      <c r="C163" s="30">
        <v>1843.05</v>
      </c>
      <c r="D163" s="30">
        <v>3676.05</v>
      </c>
      <c r="E163" s="30">
        <v>4621.05</v>
      </c>
      <c r="F163" s="30">
        <v>3500</v>
      </c>
      <c r="G163" s="30">
        <v>4000</v>
      </c>
      <c r="H163" s="31">
        <f t="shared" si="16"/>
        <v>500</v>
      </c>
      <c r="I163" s="32">
        <v>4500</v>
      </c>
      <c r="J163" s="21"/>
      <c r="N163" s="49"/>
      <c r="O163" s="49"/>
      <c r="P163" s="48"/>
      <c r="Q163" s="48"/>
    </row>
    <row r="164" spans="2:19" x14ac:dyDescent="0.2">
      <c r="B164" s="77" t="s">
        <v>149</v>
      </c>
      <c r="C164" s="7">
        <f t="shared" ref="C164:I164" si="17">SUM(C134:C163)</f>
        <v>74311.320000000007</v>
      </c>
      <c r="D164" s="7">
        <f t="shared" si="17"/>
        <v>67294.149999999994</v>
      </c>
      <c r="E164" s="7">
        <f t="shared" si="17"/>
        <v>75482.14</v>
      </c>
      <c r="F164" s="7">
        <f t="shared" si="17"/>
        <v>79400</v>
      </c>
      <c r="G164" s="7">
        <f>SUM(G134:G163)</f>
        <v>79400</v>
      </c>
      <c r="H164" s="71">
        <f t="shared" si="16"/>
        <v>6400</v>
      </c>
      <c r="I164" s="34">
        <f t="shared" si="17"/>
        <v>85800</v>
      </c>
      <c r="J164" s="34"/>
      <c r="K164" s="35"/>
      <c r="L164" s="35"/>
      <c r="M164" s="35"/>
      <c r="N164" s="35"/>
      <c r="O164" s="35"/>
      <c r="P164" s="7"/>
      <c r="Q164" s="7"/>
      <c r="R164" s="7"/>
      <c r="S164" s="7"/>
    </row>
    <row r="166" spans="2:19" x14ac:dyDescent="0.2">
      <c r="B166" s="77" t="s">
        <v>150</v>
      </c>
    </row>
    <row r="167" spans="2:19" x14ac:dyDescent="0.2">
      <c r="B167" s="76" t="s">
        <v>151</v>
      </c>
      <c r="C167" s="3"/>
      <c r="D167" s="3"/>
      <c r="E167" s="3">
        <v>1636.41</v>
      </c>
      <c r="F167" s="3">
        <v>0</v>
      </c>
      <c r="G167" s="3">
        <v>2825</v>
      </c>
      <c r="H167" s="4">
        <f t="shared" ref="H167:H184" si="18">SUM(I167-G167)</f>
        <v>2175</v>
      </c>
      <c r="I167" s="5">
        <v>5000</v>
      </c>
    </row>
    <row r="168" spans="2:19" x14ac:dyDescent="0.2">
      <c r="B168" s="76" t="s">
        <v>152</v>
      </c>
      <c r="C168" s="3"/>
      <c r="D168" s="3"/>
      <c r="E168" s="3">
        <v>2286.2800000000002</v>
      </c>
      <c r="F168" s="3">
        <v>0</v>
      </c>
      <c r="G168" s="3">
        <v>800</v>
      </c>
      <c r="H168" s="4">
        <f t="shared" si="18"/>
        <v>700</v>
      </c>
      <c r="I168" s="5">
        <v>1500</v>
      </c>
    </row>
    <row r="169" spans="2:19" x14ac:dyDescent="0.2">
      <c r="B169" s="76" t="s">
        <v>153</v>
      </c>
      <c r="C169" s="3"/>
      <c r="D169" s="3"/>
      <c r="E169" s="3"/>
      <c r="H169" s="4">
        <f t="shared" si="18"/>
        <v>0</v>
      </c>
    </row>
    <row r="170" spans="2:19" x14ac:dyDescent="0.2">
      <c r="B170" s="81" t="s">
        <v>154</v>
      </c>
      <c r="C170" s="3"/>
      <c r="D170" s="3"/>
      <c r="E170" s="3"/>
      <c r="F170" s="3">
        <v>0</v>
      </c>
      <c r="G170" s="3">
        <v>1450</v>
      </c>
      <c r="H170" s="4">
        <f t="shared" si="18"/>
        <v>0</v>
      </c>
      <c r="I170" s="5">
        <v>1450</v>
      </c>
    </row>
    <row r="171" spans="2:19" x14ac:dyDescent="0.2">
      <c r="B171" s="81" t="s">
        <v>155</v>
      </c>
      <c r="C171" s="3"/>
      <c r="D171" s="3"/>
      <c r="E171" s="3"/>
      <c r="F171" s="3">
        <v>0</v>
      </c>
      <c r="G171" s="3">
        <v>800</v>
      </c>
      <c r="H171" s="4">
        <f t="shared" si="18"/>
        <v>0</v>
      </c>
      <c r="I171" s="5">
        <v>800</v>
      </c>
    </row>
    <row r="172" spans="2:19" x14ac:dyDescent="0.2">
      <c r="B172" s="76" t="s">
        <v>156</v>
      </c>
      <c r="C172" s="3"/>
      <c r="D172" s="3"/>
      <c r="E172" s="3"/>
      <c r="H172" s="4">
        <f t="shared" si="18"/>
        <v>0</v>
      </c>
    </row>
    <row r="173" spans="2:19" x14ac:dyDescent="0.2">
      <c r="B173" s="81" t="s">
        <v>157</v>
      </c>
      <c r="C173" s="3"/>
      <c r="D173" s="3"/>
      <c r="E173" s="3"/>
      <c r="F173" s="3">
        <v>0</v>
      </c>
      <c r="G173" s="3">
        <v>200</v>
      </c>
      <c r="H173" s="4">
        <f t="shared" si="18"/>
        <v>-200</v>
      </c>
      <c r="I173" s="5">
        <v>0</v>
      </c>
    </row>
    <row r="174" spans="2:19" x14ac:dyDescent="0.2">
      <c r="B174" s="81" t="s">
        <v>158</v>
      </c>
      <c r="C174" s="3"/>
      <c r="D174" s="3"/>
      <c r="E174" s="3"/>
      <c r="F174" s="3">
        <v>0</v>
      </c>
      <c r="G174" s="3">
        <v>300</v>
      </c>
      <c r="H174" s="4">
        <f t="shared" si="18"/>
        <v>500</v>
      </c>
      <c r="I174" s="5">
        <v>800</v>
      </c>
    </row>
    <row r="175" spans="2:19" x14ac:dyDescent="0.2">
      <c r="B175" s="81" t="s">
        <v>159</v>
      </c>
      <c r="C175" s="3"/>
      <c r="D175" s="3"/>
      <c r="E175" s="3"/>
      <c r="F175" s="3">
        <v>0</v>
      </c>
      <c r="G175" s="3">
        <v>1500</v>
      </c>
      <c r="H175" s="4">
        <f t="shared" si="18"/>
        <v>-250</v>
      </c>
      <c r="I175" s="5">
        <v>1250</v>
      </c>
    </row>
    <row r="176" spans="2:19" x14ac:dyDescent="0.2">
      <c r="B176" s="76" t="s">
        <v>160</v>
      </c>
      <c r="C176" s="3">
        <v>1250</v>
      </c>
      <c r="D176" s="3">
        <v>992.39</v>
      </c>
      <c r="E176" s="3"/>
      <c r="F176" s="3">
        <v>1450</v>
      </c>
      <c r="G176" s="3">
        <v>0</v>
      </c>
      <c r="H176" s="4">
        <f t="shared" si="18"/>
        <v>0</v>
      </c>
      <c r="I176" s="5">
        <v>0</v>
      </c>
    </row>
    <row r="177" spans="2:19" x14ac:dyDescent="0.2">
      <c r="B177" s="76" t="s">
        <v>161</v>
      </c>
      <c r="C177" s="3">
        <v>300.02999999999997</v>
      </c>
      <c r="D177" s="3">
        <v>0</v>
      </c>
      <c r="E177" s="3"/>
      <c r="F177" s="3">
        <v>2700</v>
      </c>
      <c r="G177" s="3">
        <v>0</v>
      </c>
      <c r="H177" s="4">
        <f t="shared" si="18"/>
        <v>0</v>
      </c>
      <c r="I177" s="5">
        <v>0</v>
      </c>
    </row>
    <row r="178" spans="2:19" x14ac:dyDescent="0.2">
      <c r="B178" s="76" t="s">
        <v>162</v>
      </c>
      <c r="C178" s="3">
        <v>600</v>
      </c>
      <c r="D178" s="3">
        <v>597.01</v>
      </c>
      <c r="E178" s="3">
        <v>694.54</v>
      </c>
      <c r="F178" s="3">
        <v>800</v>
      </c>
      <c r="G178" s="3">
        <v>0</v>
      </c>
      <c r="H178" s="4">
        <f t="shared" si="18"/>
        <v>0</v>
      </c>
      <c r="I178" s="5">
        <v>0</v>
      </c>
    </row>
    <row r="179" spans="2:19" x14ac:dyDescent="0.2">
      <c r="B179" s="76" t="s">
        <v>163</v>
      </c>
      <c r="C179" s="3">
        <v>100</v>
      </c>
      <c r="D179" s="3">
        <v>50.84</v>
      </c>
      <c r="E179" s="3"/>
      <c r="F179" s="3">
        <v>125</v>
      </c>
      <c r="G179" s="3">
        <v>0</v>
      </c>
      <c r="H179" s="4">
        <f t="shared" si="18"/>
        <v>0</v>
      </c>
      <c r="I179" s="5">
        <v>0</v>
      </c>
    </row>
    <row r="180" spans="2:19" x14ac:dyDescent="0.2">
      <c r="B180" s="76" t="s">
        <v>164</v>
      </c>
      <c r="C180" s="3">
        <v>541.1</v>
      </c>
      <c r="D180" s="3">
        <v>374.63</v>
      </c>
      <c r="E180" s="3">
        <v>372.69</v>
      </c>
      <c r="F180" s="3">
        <v>600</v>
      </c>
      <c r="G180" s="3">
        <v>0</v>
      </c>
      <c r="H180" s="4">
        <f t="shared" si="18"/>
        <v>0</v>
      </c>
      <c r="I180" s="5">
        <v>0</v>
      </c>
    </row>
    <row r="181" spans="2:19" x14ac:dyDescent="0.2">
      <c r="B181" s="76" t="s">
        <v>165</v>
      </c>
      <c r="C181" s="3">
        <v>5006.1499999999996</v>
      </c>
      <c r="D181" s="3">
        <v>3432.08</v>
      </c>
      <c r="E181" s="3">
        <v>3186.72</v>
      </c>
      <c r="F181" s="3">
        <v>2000</v>
      </c>
      <c r="G181" s="3">
        <v>0</v>
      </c>
      <c r="H181" s="4">
        <f t="shared" si="18"/>
        <v>0</v>
      </c>
      <c r="I181" s="5">
        <v>0</v>
      </c>
    </row>
    <row r="182" spans="2:19" x14ac:dyDescent="0.2">
      <c r="B182" s="76" t="s">
        <v>166</v>
      </c>
      <c r="C182" s="3">
        <v>3000</v>
      </c>
      <c r="D182" s="3">
        <v>3019.42</v>
      </c>
      <c r="E182" s="3">
        <v>11717.2</v>
      </c>
      <c r="F182" s="3">
        <v>3300</v>
      </c>
      <c r="G182" s="3">
        <v>4200</v>
      </c>
      <c r="H182" s="4">
        <f t="shared" si="18"/>
        <v>3800</v>
      </c>
      <c r="I182" s="5">
        <v>8000</v>
      </c>
    </row>
    <row r="183" spans="2:19" x14ac:dyDescent="0.2">
      <c r="B183" s="76" t="s">
        <v>167</v>
      </c>
      <c r="C183" s="3">
        <v>2000</v>
      </c>
      <c r="D183" s="3">
        <v>2000</v>
      </c>
      <c r="E183" s="3">
        <v>2095.6999999999998</v>
      </c>
      <c r="F183" s="3">
        <v>2000</v>
      </c>
      <c r="G183" s="3">
        <v>2000</v>
      </c>
      <c r="H183" s="4">
        <v>0</v>
      </c>
      <c r="I183" s="5">
        <v>2000</v>
      </c>
    </row>
    <row r="184" spans="2:19" x14ac:dyDescent="0.2">
      <c r="B184" s="76" t="s">
        <v>168</v>
      </c>
      <c r="C184" s="30">
        <v>955.65</v>
      </c>
      <c r="D184" s="30">
        <v>3184.14</v>
      </c>
      <c r="E184" s="30">
        <v>2972.6</v>
      </c>
      <c r="F184" s="30">
        <v>2000</v>
      </c>
      <c r="G184" s="30">
        <v>2000</v>
      </c>
      <c r="H184" s="31">
        <f t="shared" si="18"/>
        <v>-1000</v>
      </c>
      <c r="I184" s="32">
        <v>1000</v>
      </c>
      <c r="J184" s="21"/>
    </row>
    <row r="185" spans="2:19" x14ac:dyDescent="0.2">
      <c r="B185" s="77" t="s">
        <v>169</v>
      </c>
      <c r="C185" s="7">
        <f t="shared" ref="C185:I185" si="19">SUM(C167:C184)</f>
        <v>13752.929999999998</v>
      </c>
      <c r="D185" s="7">
        <f t="shared" si="19"/>
        <v>13650.509999999998</v>
      </c>
      <c r="E185" s="7">
        <f t="shared" si="19"/>
        <v>24962.14</v>
      </c>
      <c r="F185" s="7">
        <f t="shared" si="19"/>
        <v>14975</v>
      </c>
      <c r="G185" s="7">
        <f t="shared" si="19"/>
        <v>16075</v>
      </c>
      <c r="H185" s="34">
        <f t="shared" si="19"/>
        <v>5725</v>
      </c>
      <c r="I185" s="34">
        <f t="shared" si="19"/>
        <v>21800</v>
      </c>
      <c r="J185" s="34"/>
      <c r="K185" s="35"/>
      <c r="L185" s="35"/>
      <c r="M185" s="35"/>
      <c r="N185" s="35"/>
      <c r="O185" s="35"/>
      <c r="P185" s="7"/>
      <c r="Q185" s="7"/>
      <c r="R185" s="7"/>
      <c r="S185" s="7"/>
    </row>
    <row r="187" spans="2:19" x14ac:dyDescent="0.2">
      <c r="B187" s="77" t="s">
        <v>170</v>
      </c>
    </row>
    <row r="188" spans="2:19" x14ac:dyDescent="0.2">
      <c r="B188" s="76" t="s">
        <v>171</v>
      </c>
      <c r="C188" s="42"/>
      <c r="D188" s="42"/>
      <c r="E188" s="42"/>
      <c r="G188" s="3">
        <v>200</v>
      </c>
      <c r="H188" s="4">
        <f t="shared" ref="H188:H193" si="20">SUM(I188-G188)</f>
        <v>-200</v>
      </c>
      <c r="I188" s="5">
        <v>0</v>
      </c>
    </row>
    <row r="189" spans="2:19" ht="27" x14ac:dyDescent="0.2">
      <c r="B189" s="83" t="s">
        <v>172</v>
      </c>
      <c r="C189" s="3"/>
      <c r="D189" s="3"/>
      <c r="E189" s="3"/>
      <c r="F189" s="3">
        <v>0</v>
      </c>
      <c r="G189" s="3">
        <v>0</v>
      </c>
      <c r="H189" s="4">
        <f t="shared" si="20"/>
        <v>0</v>
      </c>
      <c r="I189" s="5">
        <v>0</v>
      </c>
    </row>
    <row r="190" spans="2:19" x14ac:dyDescent="0.2">
      <c r="B190" s="75" t="s">
        <v>173</v>
      </c>
      <c r="C190" s="3"/>
      <c r="D190" s="3"/>
      <c r="E190" s="3"/>
      <c r="F190" s="3">
        <v>0</v>
      </c>
      <c r="G190" s="3">
        <v>0</v>
      </c>
      <c r="H190" s="4">
        <f t="shared" si="20"/>
        <v>0</v>
      </c>
      <c r="I190" s="5">
        <v>0</v>
      </c>
      <c r="N190" s="36"/>
      <c r="O190" s="36"/>
      <c r="P190" s="37"/>
      <c r="Q190" s="37"/>
    </row>
    <row r="191" spans="2:19" x14ac:dyDescent="0.2">
      <c r="B191" s="76" t="s">
        <v>174</v>
      </c>
      <c r="C191" s="3"/>
      <c r="D191" s="3"/>
      <c r="E191" s="3"/>
      <c r="H191" s="4">
        <f t="shared" si="20"/>
        <v>0</v>
      </c>
    </row>
    <row r="192" spans="2:19" x14ac:dyDescent="0.2">
      <c r="B192" s="76" t="s">
        <v>175</v>
      </c>
      <c r="C192" s="3"/>
      <c r="D192" s="3"/>
      <c r="E192" s="3"/>
      <c r="G192" s="3">
        <v>800</v>
      </c>
      <c r="H192" s="4">
        <f t="shared" si="20"/>
        <v>-800</v>
      </c>
      <c r="I192" s="5">
        <v>0</v>
      </c>
    </row>
    <row r="193" spans="2:17" x14ac:dyDescent="0.2">
      <c r="B193" s="76" t="s">
        <v>176</v>
      </c>
      <c r="C193" s="30">
        <v>365.63</v>
      </c>
      <c r="D193" s="30"/>
      <c r="E193" s="30">
        <v>6255.8</v>
      </c>
      <c r="F193" s="30">
        <v>700</v>
      </c>
      <c r="G193" s="30">
        <v>400</v>
      </c>
      <c r="H193" s="31">
        <f t="shared" si="20"/>
        <v>-400</v>
      </c>
      <c r="I193" s="32">
        <v>0</v>
      </c>
      <c r="J193" s="21"/>
      <c r="N193" s="36"/>
      <c r="O193" s="36"/>
      <c r="P193" s="37"/>
      <c r="Q193" s="37"/>
    </row>
    <row r="194" spans="2:17" ht="27" x14ac:dyDescent="0.2">
      <c r="B194" s="77" t="s">
        <v>177</v>
      </c>
      <c r="C194" s="7">
        <f t="shared" ref="C194:I194" si="21">SUM(C188:C193)</f>
        <v>365.63</v>
      </c>
      <c r="D194" s="7">
        <f t="shared" si="21"/>
        <v>0</v>
      </c>
      <c r="E194" s="7">
        <f t="shared" si="21"/>
        <v>6255.8</v>
      </c>
      <c r="F194" s="7">
        <f t="shared" si="21"/>
        <v>700</v>
      </c>
      <c r="G194" s="7">
        <f t="shared" si="21"/>
        <v>1400</v>
      </c>
      <c r="H194" s="34">
        <f t="shared" si="21"/>
        <v>-1400</v>
      </c>
      <c r="I194" s="34">
        <f t="shared" si="21"/>
        <v>0</v>
      </c>
      <c r="J194" s="34"/>
      <c r="K194" s="35"/>
      <c r="L194" s="35"/>
      <c r="M194" s="35"/>
      <c r="N194" s="35"/>
      <c r="O194" s="35"/>
      <c r="P194" s="7"/>
      <c r="Q194" s="7"/>
    </row>
    <row r="196" spans="2:17" x14ac:dyDescent="0.2">
      <c r="B196" s="76" t="s">
        <v>178</v>
      </c>
      <c r="C196" s="7"/>
      <c r="D196" s="7"/>
      <c r="E196" s="7"/>
      <c r="F196" s="3">
        <v>75000</v>
      </c>
      <c r="G196" s="3">
        <v>75000</v>
      </c>
      <c r="H196" s="4">
        <f t="shared" ref="H196:H208" si="22">SUM(I196-G196)</f>
        <v>0</v>
      </c>
      <c r="I196" s="5">
        <v>75000</v>
      </c>
      <c r="N196" s="44"/>
      <c r="O196" s="44"/>
      <c r="P196" s="43"/>
      <c r="Q196" s="43"/>
    </row>
    <row r="197" spans="2:17" x14ac:dyDescent="0.2">
      <c r="C197" s="7"/>
      <c r="D197" s="7"/>
      <c r="E197" s="7"/>
      <c r="N197" s="44"/>
      <c r="O197" s="44"/>
      <c r="P197" s="43"/>
      <c r="Q197" s="43"/>
    </row>
    <row r="198" spans="2:17" x14ac:dyDescent="0.2">
      <c r="B198" s="76" t="s">
        <v>255</v>
      </c>
      <c r="C198" s="7"/>
      <c r="D198" s="7"/>
      <c r="E198" s="7"/>
      <c r="I198" s="5">
        <v>3000</v>
      </c>
      <c r="N198" s="44"/>
      <c r="O198" s="44"/>
      <c r="P198" s="43"/>
      <c r="Q198" s="43"/>
    </row>
    <row r="199" spans="2:17" x14ac:dyDescent="0.2">
      <c r="B199" s="84" t="s">
        <v>179</v>
      </c>
      <c r="C199" s="3"/>
      <c r="D199" s="3"/>
      <c r="E199" s="3">
        <v>2498.6799999999998</v>
      </c>
    </row>
    <row r="200" spans="2:17" x14ac:dyDescent="0.2">
      <c r="B200" s="76" t="s">
        <v>180</v>
      </c>
      <c r="C200" s="3"/>
      <c r="D200" s="3"/>
      <c r="E200" s="3"/>
      <c r="G200" s="3">
        <v>0</v>
      </c>
      <c r="H200" s="4">
        <f>SUM(I200-G200)</f>
        <v>0</v>
      </c>
      <c r="I200" s="5">
        <v>0</v>
      </c>
    </row>
    <row r="201" spans="2:17" x14ac:dyDescent="0.2">
      <c r="B201" s="75" t="s">
        <v>181</v>
      </c>
      <c r="C201" s="3">
        <v>5000</v>
      </c>
      <c r="D201" s="3"/>
      <c r="E201" s="3"/>
      <c r="F201" s="3">
        <v>0</v>
      </c>
      <c r="G201" s="3">
        <v>0</v>
      </c>
      <c r="H201" s="4">
        <f t="shared" si="22"/>
        <v>0</v>
      </c>
      <c r="I201" s="5">
        <v>0</v>
      </c>
    </row>
    <row r="202" spans="2:17" x14ac:dyDescent="0.2">
      <c r="B202" s="76" t="s">
        <v>182</v>
      </c>
      <c r="C202" s="3">
        <v>0</v>
      </c>
      <c r="D202" s="3">
        <v>3000</v>
      </c>
      <c r="E202" s="3"/>
      <c r="F202" s="3">
        <v>0</v>
      </c>
      <c r="G202" s="3">
        <v>0</v>
      </c>
      <c r="H202" s="4">
        <f t="shared" si="22"/>
        <v>0</v>
      </c>
      <c r="I202" s="5">
        <v>0</v>
      </c>
    </row>
    <row r="203" spans="2:17" x14ac:dyDescent="0.2">
      <c r="B203" s="76" t="s">
        <v>183</v>
      </c>
      <c r="C203" s="42"/>
      <c r="D203" s="42"/>
      <c r="E203" s="42"/>
      <c r="H203" s="4">
        <f t="shared" si="22"/>
        <v>0</v>
      </c>
    </row>
    <row r="204" spans="2:17" x14ac:dyDescent="0.2">
      <c r="B204" s="76" t="s">
        <v>184</v>
      </c>
      <c r="C204" s="3">
        <v>1200</v>
      </c>
      <c r="D204" s="3">
        <v>161.19999999999999</v>
      </c>
      <c r="E204" s="3"/>
      <c r="H204" s="4">
        <f t="shared" si="22"/>
        <v>0</v>
      </c>
    </row>
    <row r="205" spans="2:17" x14ac:dyDescent="0.2">
      <c r="B205" s="76" t="s">
        <v>185</v>
      </c>
      <c r="C205" s="3"/>
      <c r="D205" s="3"/>
      <c r="E205" s="3"/>
      <c r="F205" s="3">
        <v>0</v>
      </c>
      <c r="G205" s="3">
        <v>0</v>
      </c>
      <c r="H205" s="4">
        <f t="shared" si="22"/>
        <v>0</v>
      </c>
      <c r="I205" s="5">
        <v>0</v>
      </c>
    </row>
    <row r="206" spans="2:17" x14ac:dyDescent="0.2">
      <c r="B206" s="76" t="s">
        <v>186</v>
      </c>
      <c r="C206" s="3">
        <v>0</v>
      </c>
      <c r="D206" s="3">
        <v>153.43</v>
      </c>
      <c r="E206" s="3">
        <v>1026.76</v>
      </c>
      <c r="H206" s="4">
        <f t="shared" si="22"/>
        <v>0</v>
      </c>
    </row>
    <row r="207" spans="2:17" x14ac:dyDescent="0.2">
      <c r="B207" s="76" t="s">
        <v>187</v>
      </c>
      <c r="C207" s="3"/>
      <c r="D207" s="3"/>
      <c r="E207" s="3">
        <v>7178.5</v>
      </c>
    </row>
    <row r="208" spans="2:17" x14ac:dyDescent="0.2">
      <c r="B208" s="76" t="s">
        <v>188</v>
      </c>
      <c r="C208" s="30">
        <v>1615</v>
      </c>
      <c r="D208" s="30"/>
      <c r="E208" s="30"/>
      <c r="F208" s="30"/>
      <c r="G208" s="30"/>
      <c r="H208" s="31">
        <f t="shared" si="22"/>
        <v>0</v>
      </c>
      <c r="I208" s="32"/>
      <c r="J208" s="21"/>
    </row>
    <row r="209" spans="2:19" x14ac:dyDescent="0.2">
      <c r="B209" s="77" t="s">
        <v>189</v>
      </c>
      <c r="C209" s="7">
        <f t="shared" ref="C209:H209" si="23">SUM(C194:C208)</f>
        <v>8180.63</v>
      </c>
      <c r="D209" s="7">
        <f t="shared" si="23"/>
        <v>3314.6299999999997</v>
      </c>
      <c r="E209" s="7">
        <f t="shared" si="23"/>
        <v>16959.739999999998</v>
      </c>
      <c r="F209" s="7">
        <f t="shared" si="23"/>
        <v>75700</v>
      </c>
      <c r="G209" s="7">
        <f t="shared" si="23"/>
        <v>76400</v>
      </c>
      <c r="H209" s="34">
        <f t="shared" si="23"/>
        <v>-1400</v>
      </c>
      <c r="I209" s="34">
        <f>SUM(I196:I208)</f>
        <v>78000</v>
      </c>
      <c r="J209" s="34"/>
      <c r="K209" s="35"/>
      <c r="L209" s="35"/>
      <c r="M209" s="35"/>
      <c r="N209" s="35"/>
      <c r="O209" s="35"/>
      <c r="P209" s="7"/>
      <c r="Q209" s="7"/>
    </row>
    <row r="210" spans="2:19" x14ac:dyDescent="0.2">
      <c r="C210" s="29"/>
      <c r="D210" s="29"/>
      <c r="E210" s="29"/>
      <c r="F210" s="30"/>
      <c r="G210" s="30"/>
      <c r="H210" s="31"/>
      <c r="I210" s="32"/>
      <c r="J210" s="21"/>
    </row>
    <row r="211" spans="2:19" x14ac:dyDescent="0.2">
      <c r="B211" s="77" t="s">
        <v>190</v>
      </c>
      <c r="C211" s="7">
        <f>SUM(C70+C104+C89+C164+C131+C79+C96+C185+C209+C125+C116)</f>
        <v>214060.74000000005</v>
      </c>
      <c r="D211" s="7">
        <f>SUM(D70+D104+D89+D164+D131+D79+D96+D185+D209+D125+D116)</f>
        <v>211044.82</v>
      </c>
      <c r="E211" s="7">
        <f>SUM(E70+E104+E89+E164+E131+E79+E96+E185+E209+E125+E116)</f>
        <v>259454.15999999995</v>
      </c>
      <c r="F211" s="7">
        <f>SUM(F70+F104+F89+F164+F131+F79+F96+F185+F209+F125+F116)</f>
        <v>329973</v>
      </c>
      <c r="G211" s="7">
        <f>SUM(G70+G104+G89+G164+G131+G79+G96+G185+G209+G125+G116)</f>
        <v>328034</v>
      </c>
      <c r="H211" s="33">
        <f>SUM(I211-G211)</f>
        <v>16128</v>
      </c>
      <c r="I211" s="34">
        <f>SUM(I70+I104+I89+I164+I131+I79+I96+I185+I209+I125+I116)</f>
        <v>344162</v>
      </c>
      <c r="J211" s="34"/>
      <c r="K211" s="35"/>
      <c r="L211" s="35"/>
      <c r="M211" s="35"/>
      <c r="N211" s="35"/>
      <c r="O211" s="35"/>
      <c r="P211" s="7"/>
      <c r="Q211" s="7"/>
      <c r="R211" s="7"/>
      <c r="S211" s="7"/>
    </row>
    <row r="212" spans="2:19" x14ac:dyDescent="0.2">
      <c r="B212" s="77"/>
    </row>
    <row r="213" spans="2:19" x14ac:dyDescent="0.2">
      <c r="B213" s="77" t="s">
        <v>191</v>
      </c>
      <c r="N213" s="35"/>
      <c r="O213" s="35"/>
      <c r="P213" s="7"/>
      <c r="Q213" s="7"/>
      <c r="R213" s="7"/>
      <c r="S213" s="7"/>
    </row>
    <row r="214" spans="2:19" ht="27" x14ac:dyDescent="0.2">
      <c r="B214" s="76" t="s">
        <v>192</v>
      </c>
      <c r="E214" s="3">
        <v>10447.83</v>
      </c>
      <c r="F214" s="3">
        <v>0</v>
      </c>
      <c r="G214" s="3">
        <v>0</v>
      </c>
      <c r="H214" s="4">
        <f>SUM(I214-G214)</f>
        <v>0</v>
      </c>
      <c r="I214" s="5">
        <v>0</v>
      </c>
      <c r="N214" s="35"/>
      <c r="O214" s="35"/>
      <c r="P214" s="7"/>
      <c r="Q214" s="7"/>
      <c r="R214" s="7"/>
      <c r="S214" s="7"/>
    </row>
    <row r="215" spans="2:19" x14ac:dyDescent="0.2">
      <c r="B215" s="76" t="s">
        <v>193</v>
      </c>
      <c r="E215" s="3">
        <v>36382.129999999997</v>
      </c>
      <c r="F215" s="3">
        <v>0</v>
      </c>
      <c r="G215" s="3">
        <v>2000</v>
      </c>
      <c r="H215" s="4">
        <f>SUM(I215-G215)</f>
        <v>-2000</v>
      </c>
      <c r="I215" s="5">
        <v>0</v>
      </c>
      <c r="N215" s="35"/>
      <c r="O215" s="35"/>
      <c r="P215" s="7"/>
      <c r="Q215" s="7"/>
      <c r="R215" s="7"/>
      <c r="S215" s="7"/>
    </row>
    <row r="216" spans="2:19" x14ac:dyDescent="0.2">
      <c r="B216" s="76" t="s">
        <v>194</v>
      </c>
      <c r="F216" s="3">
        <v>0</v>
      </c>
      <c r="G216" s="3">
        <v>8000</v>
      </c>
      <c r="H216" s="4">
        <f>SUM(I216-G216)</f>
        <v>0</v>
      </c>
      <c r="I216" s="5">
        <v>8000</v>
      </c>
      <c r="N216" s="35"/>
      <c r="O216" s="35"/>
      <c r="P216" s="7"/>
      <c r="Q216" s="7"/>
      <c r="R216" s="7"/>
      <c r="S216" s="7"/>
    </row>
    <row r="217" spans="2:19" x14ac:dyDescent="0.2">
      <c r="B217" s="76" t="s">
        <v>195</v>
      </c>
      <c r="C217" s="3">
        <v>728.52</v>
      </c>
      <c r="D217" s="3"/>
      <c r="E217" s="3">
        <v>78.72</v>
      </c>
      <c r="F217" s="3">
        <v>5000</v>
      </c>
      <c r="G217" s="3">
        <v>5000</v>
      </c>
      <c r="H217" s="4">
        <f>SUM(I217-G217)</f>
        <v>0</v>
      </c>
      <c r="I217" s="5">
        <v>5000</v>
      </c>
      <c r="R217" s="7"/>
      <c r="S217" s="7"/>
    </row>
    <row r="218" spans="2:19" ht="40" x14ac:dyDescent="0.2">
      <c r="B218" s="76" t="s">
        <v>196</v>
      </c>
      <c r="C218" s="30">
        <v>1804.84</v>
      </c>
      <c r="D218" s="30">
        <v>6185.45</v>
      </c>
      <c r="E218" s="30">
        <v>21209.38</v>
      </c>
      <c r="F218" s="30">
        <v>49000</v>
      </c>
      <c r="G218" s="30">
        <v>49000</v>
      </c>
      <c r="H218" s="31">
        <f>SUM(I218-G218)</f>
        <v>0</v>
      </c>
      <c r="I218" s="32">
        <v>49000</v>
      </c>
      <c r="J218" s="21"/>
    </row>
    <row r="219" spans="2:19" x14ac:dyDescent="0.2">
      <c r="B219" s="77" t="s">
        <v>197</v>
      </c>
      <c r="C219" s="7">
        <f t="shared" ref="C219:I219" si="24">SUM(C214:C218)</f>
        <v>2533.3599999999997</v>
      </c>
      <c r="D219" s="7">
        <f t="shared" si="24"/>
        <v>6185.45</v>
      </c>
      <c r="E219" s="7">
        <f t="shared" si="24"/>
        <v>68118.06</v>
      </c>
      <c r="F219" s="7">
        <f t="shared" si="24"/>
        <v>54000</v>
      </c>
      <c r="G219" s="7">
        <f t="shared" si="24"/>
        <v>64000</v>
      </c>
      <c r="H219" s="33">
        <f t="shared" si="24"/>
        <v>-2000</v>
      </c>
      <c r="I219" s="34">
        <f t="shared" si="24"/>
        <v>62000</v>
      </c>
      <c r="J219" s="34"/>
      <c r="K219" s="35"/>
      <c r="L219" s="35"/>
      <c r="M219" s="35"/>
      <c r="N219" s="35"/>
      <c r="O219" s="35"/>
      <c r="P219" s="7"/>
      <c r="Q219" s="7"/>
      <c r="R219" s="7"/>
      <c r="S219" s="7"/>
    </row>
    <row r="221" spans="2:19" x14ac:dyDescent="0.2">
      <c r="B221" s="77" t="s">
        <v>198</v>
      </c>
    </row>
    <row r="222" spans="2:19" x14ac:dyDescent="0.2">
      <c r="B222" s="76" t="s">
        <v>199</v>
      </c>
      <c r="C222" s="3">
        <v>70000</v>
      </c>
      <c r="D222" s="3"/>
      <c r="E222" s="3"/>
      <c r="F222" s="3">
        <v>0</v>
      </c>
      <c r="G222" s="3">
        <v>0</v>
      </c>
      <c r="H222" s="4">
        <f>SUM(I222-G222)</f>
        <v>0</v>
      </c>
      <c r="I222" s="5">
        <v>0</v>
      </c>
    </row>
    <row r="223" spans="2:19" x14ac:dyDescent="0.2">
      <c r="B223" s="76" t="s">
        <v>200</v>
      </c>
      <c r="C223" s="30">
        <v>1190</v>
      </c>
      <c r="D223" s="30"/>
      <c r="E223" s="30"/>
      <c r="F223" s="30">
        <v>0</v>
      </c>
      <c r="G223" s="30">
        <v>0</v>
      </c>
      <c r="H223" s="31">
        <f>SUM(I223-G223)</f>
        <v>0</v>
      </c>
      <c r="I223" s="32">
        <v>0</v>
      </c>
      <c r="J223" s="21"/>
      <c r="N223" s="36"/>
      <c r="O223" s="36"/>
      <c r="P223" s="37"/>
      <c r="Q223" s="37"/>
    </row>
    <row r="224" spans="2:19" x14ac:dyDescent="0.2">
      <c r="B224" s="77" t="s">
        <v>201</v>
      </c>
      <c r="C224" s="7">
        <f t="shared" ref="C224:I224" si="25">SUM(C222:C223)</f>
        <v>71190</v>
      </c>
      <c r="D224" s="7">
        <f t="shared" si="25"/>
        <v>0</v>
      </c>
      <c r="E224" s="7">
        <f t="shared" si="25"/>
        <v>0</v>
      </c>
      <c r="F224" s="7">
        <f>SUM(F222:F223)</f>
        <v>0</v>
      </c>
      <c r="G224" s="7">
        <f>SUM(G222:G223)</f>
        <v>0</v>
      </c>
      <c r="H224" s="33">
        <f t="shared" si="25"/>
        <v>0</v>
      </c>
      <c r="I224" s="34">
        <f t="shared" si="25"/>
        <v>0</v>
      </c>
      <c r="J224" s="34"/>
      <c r="K224" s="35"/>
      <c r="L224" s="35"/>
      <c r="M224" s="35"/>
      <c r="N224" s="35"/>
      <c r="O224" s="35"/>
      <c r="P224" s="7"/>
      <c r="Q224" s="7"/>
      <c r="R224" s="7"/>
      <c r="S224" s="7"/>
    </row>
    <row r="226" spans="2:19" ht="27" x14ac:dyDescent="0.2">
      <c r="B226" s="77" t="s">
        <v>202</v>
      </c>
      <c r="C226" s="7">
        <v>0</v>
      </c>
      <c r="D226" s="7"/>
      <c r="E226" s="7">
        <v>0</v>
      </c>
      <c r="F226" s="7">
        <v>283000</v>
      </c>
      <c r="G226" s="7">
        <v>283000</v>
      </c>
      <c r="H226" s="4">
        <f>SUM(I226-G226)</f>
        <v>0</v>
      </c>
      <c r="I226" s="34">
        <v>283000</v>
      </c>
      <c r="J226" s="34"/>
      <c r="K226" s="35"/>
      <c r="L226" s="35"/>
      <c r="M226" s="35"/>
      <c r="R226" s="7"/>
      <c r="S226" s="7"/>
    </row>
    <row r="227" spans="2:19" x14ac:dyDescent="0.2">
      <c r="B227" s="77"/>
      <c r="C227" s="7"/>
      <c r="D227" s="7"/>
      <c r="E227" s="7"/>
      <c r="N227" s="35"/>
      <c r="O227" s="35"/>
      <c r="P227" s="7"/>
      <c r="Q227" s="7"/>
      <c r="R227" s="7"/>
      <c r="S227" s="7"/>
    </row>
    <row r="228" spans="2:19" ht="27" x14ac:dyDescent="0.2">
      <c r="B228" s="77" t="s">
        <v>203</v>
      </c>
      <c r="C228" s="7">
        <v>0</v>
      </c>
      <c r="D228" s="7"/>
      <c r="E228" s="7">
        <v>0</v>
      </c>
      <c r="F228" s="7">
        <v>50000</v>
      </c>
      <c r="G228" s="7">
        <v>50000</v>
      </c>
      <c r="H228" s="4">
        <f>SUM(I228-G228)</f>
        <v>0</v>
      </c>
      <c r="I228" s="34">
        <v>50000</v>
      </c>
      <c r="J228" s="34"/>
      <c r="K228" s="35"/>
      <c r="L228" s="35"/>
      <c r="M228" s="35"/>
      <c r="R228" s="7"/>
      <c r="S228" s="7"/>
    </row>
    <row r="229" spans="2:19" x14ac:dyDescent="0.2">
      <c r="B229" s="77"/>
      <c r="C229" s="62"/>
      <c r="D229" s="62"/>
      <c r="E229" s="62"/>
      <c r="F229" s="30"/>
      <c r="G229" s="30"/>
      <c r="H229" s="31"/>
      <c r="I229" s="32"/>
      <c r="J229" s="21"/>
      <c r="N229" s="35"/>
      <c r="O229" s="35"/>
      <c r="P229" s="7"/>
      <c r="Q229" s="7"/>
      <c r="R229" s="7"/>
      <c r="S229" s="7"/>
    </row>
    <row r="230" spans="2:19" x14ac:dyDescent="0.2">
      <c r="B230" s="77" t="s">
        <v>204</v>
      </c>
      <c r="C230" s="7">
        <f>SUM(C47+C211+C219+C224+C226+C228)</f>
        <v>624564.28</v>
      </c>
      <c r="D230" s="7">
        <f>SUM(D47+D211+D219+D224+D226+D228)</f>
        <v>510699.54</v>
      </c>
      <c r="E230" s="7">
        <f>SUM(E47+E211+E219+E224+E226+E228)</f>
        <v>674340</v>
      </c>
      <c r="F230" s="7">
        <f>SUM(F47+F211+F219+F224+F226+F228)</f>
        <v>1130425</v>
      </c>
      <c r="G230" s="7">
        <f>SUM(G47+G211+G219+G224+G226+G228)</f>
        <v>1237166</v>
      </c>
      <c r="H230" s="4">
        <f>SUM(I230-G230)</f>
        <v>-7086</v>
      </c>
      <c r="I230" s="34">
        <f>SUM(I47+I211+I219+I224+I226+I228)</f>
        <v>1230080</v>
      </c>
      <c r="J230" s="34"/>
      <c r="K230" s="35"/>
      <c r="L230" s="35"/>
      <c r="M230" s="35"/>
      <c r="N230" s="35"/>
      <c r="O230" s="35"/>
      <c r="P230" s="7"/>
      <c r="Q230" s="7"/>
      <c r="R230" s="7"/>
      <c r="S230" s="7"/>
    </row>
    <row r="232" spans="2:19" ht="27" x14ac:dyDescent="0.2">
      <c r="B232" s="77" t="s">
        <v>205</v>
      </c>
      <c r="C232" s="7">
        <f>SUM(C26-C230)</f>
        <v>516633.44999999995</v>
      </c>
      <c r="D232" s="7">
        <f>SUM(D26-D230)</f>
        <v>643124.41999999993</v>
      </c>
      <c r="E232" s="7">
        <f>SUM(E26-E230)</f>
        <v>453313.56000000006</v>
      </c>
      <c r="F232" s="7">
        <f>SUM(F26-F230)</f>
        <v>466372.68999999994</v>
      </c>
      <c r="G232" s="7">
        <f>SUM(G26-G230)</f>
        <v>492189</v>
      </c>
      <c r="H232" s="4">
        <f>SUM(I232-G232)</f>
        <v>755859</v>
      </c>
      <c r="I232" s="34">
        <f>SUM(I26-I230)</f>
        <v>1248048</v>
      </c>
      <c r="J232" s="34"/>
      <c r="K232" s="35"/>
      <c r="L232" s="35"/>
      <c r="M232" s="35"/>
      <c r="N232" s="35"/>
      <c r="O232" s="35"/>
      <c r="P232" s="7"/>
      <c r="Q232" s="7"/>
      <c r="R232" s="7"/>
      <c r="S232" s="7"/>
    </row>
    <row r="234" spans="2:19" ht="23" customHeight="1" x14ac:dyDescent="0.2">
      <c r="B234" s="77" t="s">
        <v>206</v>
      </c>
      <c r="C234" s="7">
        <f>-C9</f>
        <v>-501303.33</v>
      </c>
      <c r="D234" s="7">
        <f>-D9</f>
        <v>-485625.81</v>
      </c>
      <c r="E234" s="7"/>
      <c r="F234" s="7">
        <f>-F9</f>
        <v>-588581.68999999994</v>
      </c>
      <c r="G234" s="86">
        <f>-G9</f>
        <v>-693688</v>
      </c>
      <c r="H234" s="4">
        <f>SUM(I234-G234)</f>
        <v>-687413</v>
      </c>
      <c r="I234" s="87">
        <f>-I9</f>
        <v>-1381101</v>
      </c>
      <c r="J234" s="34"/>
      <c r="K234" s="63"/>
      <c r="L234" s="63"/>
      <c r="M234" s="63"/>
    </row>
    <row r="235" spans="2:19" ht="2" hidden="1" x14ac:dyDescent="0.2">
      <c r="C235" s="7"/>
      <c r="D235" s="7"/>
      <c r="E235" s="7"/>
    </row>
    <row r="236" spans="2:19" ht="13" customHeight="1" x14ac:dyDescent="0.2">
      <c r="B236" s="77" t="s">
        <v>207</v>
      </c>
      <c r="C236" s="7">
        <v>470413</v>
      </c>
      <c r="D236" s="7">
        <v>419186.05</v>
      </c>
      <c r="E236" s="7">
        <v>576684.66</v>
      </c>
      <c r="F236" s="7">
        <f>+F9</f>
        <v>588581.68999999994</v>
      </c>
      <c r="G236" s="7">
        <f>+G9</f>
        <v>693688</v>
      </c>
      <c r="H236" s="4">
        <f>SUM(I236-G236)</f>
        <v>687413</v>
      </c>
      <c r="I236" s="34">
        <f>+I9</f>
        <v>1381101</v>
      </c>
      <c r="J236" s="34"/>
      <c r="K236" s="35"/>
      <c r="L236" s="35"/>
      <c r="M236" s="35"/>
      <c r="N236" s="35"/>
      <c r="O236" s="35"/>
      <c r="P236" s="7"/>
      <c r="Q236" s="7"/>
      <c r="R236" s="7"/>
      <c r="S236" s="7"/>
    </row>
    <row r="237" spans="2:19" hidden="1" x14ac:dyDescent="0.2">
      <c r="B237" s="77"/>
      <c r="C237" s="29"/>
      <c r="D237" s="29"/>
      <c r="E237" s="29"/>
      <c r="F237" s="30"/>
      <c r="G237" s="30"/>
      <c r="H237" s="31"/>
      <c r="I237" s="32"/>
      <c r="J237" s="21"/>
      <c r="N237" s="35"/>
      <c r="O237" s="35"/>
      <c r="P237" s="7"/>
      <c r="Q237" s="7"/>
      <c r="R237" s="7"/>
      <c r="S237" s="7"/>
    </row>
    <row r="238" spans="2:19" x14ac:dyDescent="0.2">
      <c r="B238" s="77" t="s">
        <v>208</v>
      </c>
      <c r="C238" s="7">
        <f>SUM(C232:C236)</f>
        <v>485743.11999999994</v>
      </c>
      <c r="D238" s="7">
        <f>SUM(D232:D236)</f>
        <v>576684.65999999992</v>
      </c>
      <c r="E238" s="7">
        <f>SUM(E232:E236)</f>
        <v>1029998.2200000001</v>
      </c>
      <c r="F238" s="7">
        <f>SUM(F232+F234+F236)</f>
        <v>466372.68999999994</v>
      </c>
      <c r="G238" s="7">
        <f>SUM(G232+G234+G236)</f>
        <v>492189</v>
      </c>
      <c r="H238" s="33">
        <f>SUM(H232++H234+H236)</f>
        <v>755859</v>
      </c>
      <c r="I238" s="34">
        <f>SUM(I232+I234+I236)</f>
        <v>1248048</v>
      </c>
      <c r="J238" s="34"/>
      <c r="K238" s="35"/>
      <c r="L238" s="35"/>
      <c r="M238" s="35"/>
      <c r="N238" s="35"/>
      <c r="O238" s="35"/>
      <c r="P238" s="7"/>
      <c r="Q238" s="7"/>
      <c r="R238" s="7"/>
      <c r="S238" s="7"/>
    </row>
    <row r="240" spans="2:19" x14ac:dyDescent="0.2">
      <c r="B240" s="77" t="s">
        <v>209</v>
      </c>
      <c r="C240" s="7">
        <f>SUM(C232-SUM(C9))</f>
        <v>15330.119999999937</v>
      </c>
      <c r="D240" s="7">
        <f>SUM(D232-SUM(D9))</f>
        <v>157498.60999999993</v>
      </c>
      <c r="E240" s="7">
        <f>SUM(E232-SUM(E9))</f>
        <v>453313.56000000006</v>
      </c>
      <c r="F240" s="7">
        <f>SUM(F232-SUM(F9))</f>
        <v>-122209</v>
      </c>
      <c r="G240" s="7">
        <f>SUM(G232-SUM(G9))</f>
        <v>-201499</v>
      </c>
      <c r="H240" s="33"/>
      <c r="I240" s="34">
        <f>SUM(I232-SUM(I9))</f>
        <v>-133053</v>
      </c>
      <c r="J240" s="34"/>
      <c r="K240" s="35"/>
      <c r="L240" s="35"/>
      <c r="M240" s="35"/>
    </row>
    <row r="241" spans="2:9" x14ac:dyDescent="0.2">
      <c r="B241" s="76" t="s">
        <v>210</v>
      </c>
    </row>
    <row r="242" spans="2:9" x14ac:dyDescent="0.2">
      <c r="B242" s="76" t="s">
        <v>211</v>
      </c>
      <c r="G242" s="3">
        <f>-G43</f>
        <v>-50000</v>
      </c>
      <c r="I242" s="5">
        <f>-I43</f>
        <v>0</v>
      </c>
    </row>
    <row r="243" spans="2:9" x14ac:dyDescent="0.2">
      <c r="B243" s="76" t="s">
        <v>212</v>
      </c>
      <c r="G243" s="3">
        <f>-G116-G45</f>
        <v>-20248</v>
      </c>
      <c r="I243" s="5">
        <f>-I116-I45</f>
        <v>-13230</v>
      </c>
    </row>
    <row r="244" spans="2:9" ht="27" x14ac:dyDescent="0.2">
      <c r="B244" s="76" t="s">
        <v>213</v>
      </c>
      <c r="F244" s="3">
        <f>-F226</f>
        <v>-283000</v>
      </c>
      <c r="G244" s="3">
        <f>-G226</f>
        <v>-283000</v>
      </c>
      <c r="I244" s="5">
        <f>-I226</f>
        <v>-283000</v>
      </c>
    </row>
    <row r="245" spans="2:9" x14ac:dyDescent="0.2">
      <c r="B245" s="76" t="s">
        <v>214</v>
      </c>
      <c r="F245" s="3">
        <f>-F228</f>
        <v>-50000</v>
      </c>
      <c r="G245" s="3">
        <f>-G228</f>
        <v>-50000</v>
      </c>
      <c r="I245" s="5">
        <f>-I228</f>
        <v>-50000</v>
      </c>
    </row>
    <row r="246" spans="2:9" x14ac:dyDescent="0.2">
      <c r="B246" s="76" t="s">
        <v>215</v>
      </c>
      <c r="F246" s="3">
        <v>-49000</v>
      </c>
      <c r="G246" s="3">
        <v>-49000</v>
      </c>
      <c r="I246" s="5">
        <v>-49000</v>
      </c>
    </row>
    <row r="247" spans="2:9" ht="40" x14ac:dyDescent="0.2">
      <c r="B247" s="76" t="s">
        <v>216</v>
      </c>
      <c r="F247" s="3">
        <f>+F25</f>
        <v>283000</v>
      </c>
      <c r="G247" s="3">
        <f>+G25</f>
        <v>283000</v>
      </c>
      <c r="I247" s="5">
        <f>+I25</f>
        <v>283000</v>
      </c>
    </row>
    <row r="248" spans="2:9" x14ac:dyDescent="0.2">
      <c r="B248" s="76" t="s">
        <v>217</v>
      </c>
      <c r="F248" s="3">
        <v>0</v>
      </c>
      <c r="G248" s="3">
        <v>0</v>
      </c>
      <c r="I248" s="5">
        <v>0</v>
      </c>
    </row>
    <row r="249" spans="2:9" x14ac:dyDescent="0.2">
      <c r="B249" s="76" t="s">
        <v>218</v>
      </c>
      <c r="F249" s="3">
        <f>-F41</f>
        <v>-5575</v>
      </c>
      <c r="G249" s="3">
        <f>-G41</f>
        <v>-5575</v>
      </c>
      <c r="I249" s="5">
        <f>-I41</f>
        <v>-5575</v>
      </c>
    </row>
    <row r="250" spans="2:9" ht="25" customHeight="1" x14ac:dyDescent="0.2">
      <c r="B250" s="76" t="s">
        <v>219</v>
      </c>
      <c r="F250" s="3">
        <f>SUM(F240-SUM(F244:F249))</f>
        <v>-17634</v>
      </c>
      <c r="G250" s="3">
        <f>SUM(G240-SUM(G242:G249))</f>
        <v>-26676</v>
      </c>
      <c r="I250" s="88">
        <f>SUM(I240-SUM(I242:I249))</f>
        <v>-15248</v>
      </c>
    </row>
    <row r="251" spans="2:9" x14ac:dyDescent="0.2">
      <c r="B251" s="76" t="s">
        <v>0</v>
      </c>
      <c r="F251" s="3">
        <f>SUM(F242:F250)</f>
        <v>-122209</v>
      </c>
      <c r="G251" s="3">
        <f>SUM(G242:G250)</f>
        <v>-201499</v>
      </c>
      <c r="I251" s="5">
        <f>SUM(I242:I250)</f>
        <v>-133053</v>
      </c>
    </row>
    <row r="252" spans="2:9" ht="31" customHeight="1" x14ac:dyDescent="0.2"/>
    <row r="253" spans="2:9" x14ac:dyDescent="0.2">
      <c r="B253" s="77" t="s">
        <v>220</v>
      </c>
    </row>
    <row r="254" spans="2:9" x14ac:dyDescent="0.2">
      <c r="B254" s="77" t="s">
        <v>11</v>
      </c>
    </row>
    <row r="255" spans="2:9" x14ac:dyDescent="0.2">
      <c r="B255" s="83" t="s">
        <v>221</v>
      </c>
      <c r="C255" s="7"/>
      <c r="D255" s="7"/>
      <c r="E255" s="3">
        <v>20696</v>
      </c>
      <c r="F255" s="3">
        <v>283000</v>
      </c>
      <c r="G255" s="3">
        <v>283000</v>
      </c>
      <c r="H255" s="4">
        <f>SUM(I255-F255)</f>
        <v>0</v>
      </c>
      <c r="I255" s="5">
        <v>283000</v>
      </c>
    </row>
    <row r="256" spans="2:9" x14ac:dyDescent="0.2">
      <c r="B256" s="75" t="s">
        <v>222</v>
      </c>
      <c r="C256" s="7"/>
      <c r="D256" s="7"/>
      <c r="E256" s="3"/>
      <c r="F256" s="3">
        <v>1917</v>
      </c>
      <c r="G256" s="3">
        <v>1917</v>
      </c>
      <c r="I256" s="5">
        <v>1917</v>
      </c>
    </row>
    <row r="257" spans="2:19" x14ac:dyDescent="0.2">
      <c r="B257" s="76" t="s">
        <v>223</v>
      </c>
      <c r="C257" s="3">
        <v>529</v>
      </c>
      <c r="D257" s="3">
        <v>173.71</v>
      </c>
      <c r="E257" s="3">
        <v>232.76</v>
      </c>
      <c r="F257" s="3">
        <v>0</v>
      </c>
      <c r="G257" s="3">
        <v>0</v>
      </c>
      <c r="I257" s="5">
        <v>0</v>
      </c>
    </row>
    <row r="258" spans="2:19" x14ac:dyDescent="0.2">
      <c r="B258" s="76" t="s">
        <v>224</v>
      </c>
      <c r="C258" s="3">
        <v>46463.65</v>
      </c>
      <c r="D258" s="3">
        <v>37302.639999999999</v>
      </c>
      <c r="E258" s="3">
        <v>44809.06</v>
      </c>
      <c r="F258" s="3">
        <v>49200</v>
      </c>
      <c r="G258" s="3">
        <v>49200</v>
      </c>
      <c r="I258" s="5">
        <v>15600</v>
      </c>
      <c r="N258" s="36"/>
      <c r="O258" s="36"/>
      <c r="P258" s="37"/>
      <c r="Q258" s="37"/>
    </row>
    <row r="259" spans="2:19" x14ac:dyDescent="0.2">
      <c r="B259" s="77" t="s">
        <v>225</v>
      </c>
      <c r="C259" s="42"/>
      <c r="D259" s="42"/>
      <c r="E259" s="3"/>
    </row>
    <row r="260" spans="2:19" x14ac:dyDescent="0.2">
      <c r="B260" s="76" t="s">
        <v>226</v>
      </c>
      <c r="C260" s="30">
        <v>6526.98</v>
      </c>
      <c r="D260" s="30">
        <v>9542.2199999999993</v>
      </c>
      <c r="E260" s="30">
        <v>11333.61</v>
      </c>
      <c r="F260" s="30">
        <v>0</v>
      </c>
      <c r="G260" s="30">
        <v>0</v>
      </c>
      <c r="H260" s="31">
        <f>SUM(I260-F260)</f>
        <v>0</v>
      </c>
      <c r="I260" s="32">
        <v>0</v>
      </c>
      <c r="J260" s="21"/>
    </row>
    <row r="261" spans="2:19" x14ac:dyDescent="0.2">
      <c r="B261" s="77" t="s">
        <v>227</v>
      </c>
      <c r="C261" s="7">
        <f t="shared" ref="C261:I261" si="26">SUM(C255:C260)</f>
        <v>53519.630000000005</v>
      </c>
      <c r="D261" s="7">
        <f t="shared" si="26"/>
        <v>47018.57</v>
      </c>
      <c r="E261" s="7">
        <f t="shared" si="26"/>
        <v>77071.429999999993</v>
      </c>
      <c r="F261" s="7">
        <f>SUM(F255:F260)</f>
        <v>334117</v>
      </c>
      <c r="G261" s="7">
        <f>SUM(G255:G260)</f>
        <v>334117</v>
      </c>
      <c r="H261" s="34">
        <f t="shared" si="26"/>
        <v>0</v>
      </c>
      <c r="I261" s="34">
        <f t="shared" si="26"/>
        <v>300517</v>
      </c>
      <c r="J261" s="34"/>
      <c r="K261" s="35"/>
      <c r="L261" s="35"/>
      <c r="M261" s="35"/>
      <c r="N261" s="35"/>
      <c r="O261" s="35"/>
      <c r="P261" s="7"/>
      <c r="Q261" s="7"/>
      <c r="R261" s="7"/>
      <c r="S261" s="7"/>
    </row>
    <row r="262" spans="2:19" x14ac:dyDescent="0.2">
      <c r="B262" s="77" t="s">
        <v>228</v>
      </c>
    </row>
    <row r="263" spans="2:19" x14ac:dyDescent="0.2">
      <c r="B263" s="77" t="s">
        <v>229</v>
      </c>
    </row>
    <row r="264" spans="2:19" x14ac:dyDescent="0.2">
      <c r="B264" s="76" t="s">
        <v>230</v>
      </c>
    </row>
    <row r="265" spans="2:19" x14ac:dyDescent="0.2">
      <c r="B265" s="76" t="s">
        <v>231</v>
      </c>
    </row>
    <row r="266" spans="2:19" x14ac:dyDescent="0.2">
      <c r="B266" s="76" t="s">
        <v>232</v>
      </c>
    </row>
    <row r="267" spans="2:19" x14ac:dyDescent="0.2">
      <c r="B267" s="75" t="s">
        <v>233</v>
      </c>
      <c r="C267" s="3">
        <v>3637.9</v>
      </c>
      <c r="D267" s="3">
        <v>3031.01</v>
      </c>
      <c r="E267" s="3">
        <v>3597.74</v>
      </c>
      <c r="F267" s="3">
        <v>4000</v>
      </c>
      <c r="G267" s="3">
        <v>4000</v>
      </c>
      <c r="H267" s="4">
        <f>SUM(I267-F267)</f>
        <v>-2000</v>
      </c>
      <c r="I267" s="5">
        <v>2000</v>
      </c>
      <c r="N267" s="36"/>
      <c r="O267" s="36"/>
      <c r="P267" s="37"/>
      <c r="Q267" s="37"/>
    </row>
    <row r="268" spans="2:19" x14ac:dyDescent="0.2">
      <c r="B268" s="76" t="s">
        <v>234</v>
      </c>
      <c r="C268" s="3">
        <v>0</v>
      </c>
      <c r="D268" s="3"/>
      <c r="E268" s="3"/>
      <c r="F268" s="3">
        <v>975</v>
      </c>
      <c r="G268" s="3">
        <v>975</v>
      </c>
      <c r="H268" s="4">
        <f>SUM(I268-F268)</f>
        <v>0</v>
      </c>
      <c r="I268" s="5">
        <v>975</v>
      </c>
    </row>
    <row r="269" spans="2:19" x14ac:dyDescent="0.2">
      <c r="B269" s="76" t="s">
        <v>235</v>
      </c>
      <c r="C269" s="42"/>
      <c r="D269" s="42"/>
      <c r="E269" s="42"/>
      <c r="N269" s="36"/>
      <c r="O269" s="36"/>
      <c r="P269" s="37"/>
      <c r="Q269" s="37"/>
    </row>
    <row r="270" spans="2:19" x14ac:dyDescent="0.2">
      <c r="B270" s="76" t="s">
        <v>236</v>
      </c>
      <c r="C270" s="3">
        <v>0</v>
      </c>
      <c r="D270" s="3"/>
      <c r="E270" s="3">
        <v>128</v>
      </c>
      <c r="F270" s="3">
        <v>1500</v>
      </c>
      <c r="G270" s="3">
        <v>1500</v>
      </c>
      <c r="H270" s="4">
        <f>SUM(I270-F270)</f>
        <v>0</v>
      </c>
      <c r="I270" s="5">
        <v>1500</v>
      </c>
    </row>
    <row r="271" spans="2:19" x14ac:dyDescent="0.2">
      <c r="B271" s="76" t="s">
        <v>237</v>
      </c>
      <c r="C271" s="3">
        <v>4504.1499999999996</v>
      </c>
      <c r="D271" s="3">
        <v>4953.3999999999996</v>
      </c>
      <c r="E271" s="3">
        <v>5188.88</v>
      </c>
      <c r="F271" s="3">
        <v>5200</v>
      </c>
      <c r="G271" s="3">
        <v>5200</v>
      </c>
      <c r="H271" s="4">
        <f>SUM(I271-F271)</f>
        <v>0</v>
      </c>
      <c r="I271" s="5">
        <v>5200</v>
      </c>
    </row>
    <row r="272" spans="2:19" x14ac:dyDescent="0.2">
      <c r="B272" s="76" t="s">
        <v>238</v>
      </c>
      <c r="C272" s="3">
        <v>3183.6</v>
      </c>
      <c r="D272" s="3">
        <v>8019.98</v>
      </c>
      <c r="E272" s="3">
        <v>9094.89</v>
      </c>
      <c r="F272" s="3">
        <v>8000</v>
      </c>
      <c r="G272" s="3">
        <v>8000</v>
      </c>
      <c r="H272" s="4">
        <f>SUM(I272-F272)</f>
        <v>0</v>
      </c>
      <c r="I272" s="5">
        <v>8000</v>
      </c>
    </row>
    <row r="273" spans="1:19" x14ac:dyDescent="0.2">
      <c r="B273" s="76">
        <v>9260.1</v>
      </c>
      <c r="C273" s="3"/>
      <c r="D273" s="3"/>
      <c r="E273" s="3"/>
    </row>
    <row r="274" spans="1:19" x14ac:dyDescent="0.2">
      <c r="B274" s="76" t="s">
        <v>239</v>
      </c>
      <c r="C274" s="3">
        <v>5812.44</v>
      </c>
      <c r="D274" s="3">
        <v>6621.49</v>
      </c>
      <c r="E274" s="3">
        <v>6043.33</v>
      </c>
      <c r="F274" s="3">
        <v>6500</v>
      </c>
      <c r="G274" s="3">
        <v>6500</v>
      </c>
      <c r="H274" s="4">
        <f>SUM(I274-F274)</f>
        <v>0</v>
      </c>
      <c r="I274" s="5">
        <v>6500</v>
      </c>
      <c r="N274" s="36"/>
      <c r="O274" s="36"/>
      <c r="P274" s="37"/>
      <c r="Q274" s="37"/>
    </row>
    <row r="275" spans="1:19" x14ac:dyDescent="0.2">
      <c r="B275" s="76" t="s">
        <v>240</v>
      </c>
      <c r="C275" s="30"/>
      <c r="D275" s="30"/>
      <c r="E275" s="30">
        <v>53.36</v>
      </c>
      <c r="F275" s="30"/>
      <c r="G275" s="30"/>
      <c r="H275" s="31"/>
      <c r="I275" s="32"/>
      <c r="J275" s="21"/>
    </row>
    <row r="276" spans="1:19" x14ac:dyDescent="0.2">
      <c r="B276" s="77" t="s">
        <v>190</v>
      </c>
      <c r="C276" s="7">
        <f t="shared" ref="C276:I276" si="27">SUM(C264:C275)</f>
        <v>17138.09</v>
      </c>
      <c r="D276" s="7">
        <f t="shared" si="27"/>
        <v>22625.879999999997</v>
      </c>
      <c r="E276" s="7">
        <f t="shared" si="27"/>
        <v>24106.199999999997</v>
      </c>
      <c r="F276" s="7">
        <f>SUM(F264:F275)</f>
        <v>26175</v>
      </c>
      <c r="G276" s="7">
        <f>SUM(G264:G275)</f>
        <v>26175</v>
      </c>
      <c r="H276" s="34">
        <f t="shared" si="27"/>
        <v>-2000</v>
      </c>
      <c r="I276" s="34">
        <f t="shared" si="27"/>
        <v>24175</v>
      </c>
      <c r="J276" s="34"/>
      <c r="K276" s="35"/>
      <c r="L276" s="35"/>
      <c r="M276" s="35"/>
      <c r="N276" s="35"/>
      <c r="O276" s="35"/>
      <c r="P276" s="7"/>
      <c r="Q276" s="7"/>
      <c r="R276" s="7"/>
      <c r="S276" s="7"/>
    </row>
    <row r="278" spans="1:19" x14ac:dyDescent="0.2">
      <c r="B278" s="76" t="s">
        <v>241</v>
      </c>
      <c r="C278" s="7">
        <v>6635.88</v>
      </c>
      <c r="D278" s="7">
        <v>4000</v>
      </c>
      <c r="E278" s="7">
        <v>9968.74</v>
      </c>
      <c r="F278" s="7">
        <v>640110</v>
      </c>
      <c r="G278" s="7">
        <v>640110</v>
      </c>
      <c r="H278" s="33">
        <f>SUM(I278-F278)</f>
        <v>0</v>
      </c>
      <c r="I278" s="34">
        <v>640110</v>
      </c>
      <c r="J278" s="34"/>
      <c r="K278" s="35"/>
      <c r="L278" s="35"/>
      <c r="M278" s="35"/>
    </row>
    <row r="280" spans="1:19" s="7" customFormat="1" x14ac:dyDescent="0.2">
      <c r="A280" s="65"/>
      <c r="B280" s="77" t="s">
        <v>242</v>
      </c>
      <c r="C280" s="7">
        <v>0</v>
      </c>
      <c r="E280" s="7">
        <v>0</v>
      </c>
      <c r="F280" s="7">
        <v>283000</v>
      </c>
      <c r="G280" s="7">
        <v>283000</v>
      </c>
      <c r="H280" s="4">
        <f>SUM(I280-F280)</f>
        <v>0</v>
      </c>
      <c r="I280" s="34">
        <v>283000</v>
      </c>
      <c r="J280" s="34"/>
      <c r="K280" s="35"/>
      <c r="L280" s="35"/>
      <c r="M280" s="35"/>
      <c r="N280" s="6"/>
      <c r="O280" s="6"/>
      <c r="P280" s="3"/>
      <c r="Q280" s="3"/>
    </row>
    <row r="281" spans="1:19" s="7" customFormat="1" x14ac:dyDescent="0.2">
      <c r="A281" s="65"/>
      <c r="B281" s="77"/>
      <c r="C281" s="8"/>
      <c r="D281" s="8"/>
      <c r="E281" s="8"/>
      <c r="H281" s="33"/>
      <c r="I281" s="34"/>
      <c r="J281" s="34"/>
      <c r="K281" s="35"/>
      <c r="L281" s="35"/>
      <c r="M281" s="35"/>
      <c r="N281" s="35"/>
      <c r="O281" s="35"/>
    </row>
    <row r="282" spans="1:19" x14ac:dyDescent="0.2">
      <c r="B282" s="76" t="s">
        <v>243</v>
      </c>
      <c r="C282" s="7">
        <v>0</v>
      </c>
      <c r="D282" s="7"/>
      <c r="E282" s="7">
        <v>0</v>
      </c>
      <c r="F282" s="3">
        <v>15000</v>
      </c>
      <c r="G282" s="3">
        <v>15000</v>
      </c>
      <c r="H282" s="4">
        <f>SUM(I282-F282)</f>
        <v>0</v>
      </c>
      <c r="I282" s="5">
        <v>15000</v>
      </c>
    </row>
    <row r="283" spans="1:19" x14ac:dyDescent="0.2">
      <c r="C283" s="29"/>
      <c r="D283" s="29"/>
      <c r="E283" s="29"/>
      <c r="F283" s="30"/>
      <c r="G283" s="30"/>
      <c r="H283" s="31"/>
      <c r="I283" s="32"/>
      <c r="J283" s="21"/>
    </row>
    <row r="284" spans="1:19" ht="27" x14ac:dyDescent="0.2">
      <c r="B284" s="77" t="s">
        <v>205</v>
      </c>
      <c r="C284" s="7">
        <f>SUM(C261-C276-C278-C280-C282)</f>
        <v>29745.660000000007</v>
      </c>
      <c r="D284" s="7">
        <f>SUM(D261-D276-D278-D280-D282)</f>
        <v>20392.690000000002</v>
      </c>
      <c r="E284" s="7">
        <f>SUM(E261-E276-E278-E280-E282)</f>
        <v>42996.49</v>
      </c>
      <c r="F284" s="7">
        <f>SUM(F261)-SUM(F276:F282)</f>
        <v>-630168</v>
      </c>
      <c r="G284" s="7">
        <f>SUM(G261)-SUM(G276:G282)</f>
        <v>-630168</v>
      </c>
      <c r="H284" s="33">
        <f>SUM(I284-F284)</f>
        <v>-31600</v>
      </c>
      <c r="I284" s="34">
        <f>SUM(I261)-SUM(I276:I282)</f>
        <v>-661768</v>
      </c>
      <c r="J284" s="34"/>
      <c r="K284" s="35"/>
      <c r="L284" s="35"/>
      <c r="M284" s="35"/>
      <c r="N284" s="35"/>
      <c r="O284" s="35"/>
      <c r="P284" s="7"/>
      <c r="Q284" s="7"/>
      <c r="R284" s="7"/>
      <c r="S284" s="7"/>
    </row>
    <row r="285" spans="1:19" x14ac:dyDescent="0.2">
      <c r="H285" s="33"/>
    </row>
    <row r="286" spans="1:19" x14ac:dyDescent="0.2">
      <c r="B286" s="77" t="s">
        <v>207</v>
      </c>
      <c r="C286" s="62">
        <v>581730.56000000006</v>
      </c>
      <c r="D286" s="62">
        <v>634639</v>
      </c>
      <c r="E286" s="62">
        <v>636131</v>
      </c>
      <c r="F286" s="62">
        <v>630168</v>
      </c>
      <c r="G286" s="62">
        <v>630168</v>
      </c>
      <c r="H286" s="61">
        <f>SUM(I286-F286)</f>
        <v>0</v>
      </c>
      <c r="I286" s="66">
        <v>630168</v>
      </c>
      <c r="J286" s="63"/>
      <c r="K286" s="35"/>
      <c r="L286" s="35"/>
      <c r="M286" s="35"/>
      <c r="N286" s="35"/>
      <c r="O286" s="35"/>
      <c r="P286" s="7"/>
      <c r="Q286" s="7"/>
      <c r="R286" s="7"/>
      <c r="S286" s="7"/>
    </row>
    <row r="287" spans="1:19" x14ac:dyDescent="0.2">
      <c r="B287" s="77"/>
      <c r="C287" s="7"/>
      <c r="D287" s="7"/>
      <c r="E287" s="7"/>
      <c r="H287" s="33"/>
      <c r="N287" s="35"/>
      <c r="O287" s="35"/>
      <c r="P287" s="7"/>
      <c r="Q287" s="7"/>
      <c r="R287" s="7"/>
      <c r="S287" s="7"/>
    </row>
    <row r="288" spans="1:19" ht="15" thickBot="1" x14ac:dyDescent="0.25">
      <c r="B288" s="77" t="s">
        <v>208</v>
      </c>
      <c r="C288" s="67">
        <f>SUM(C284+C286)</f>
        <v>611476.22000000009</v>
      </c>
      <c r="D288" s="67">
        <f>SUM(D284+D286)</f>
        <v>655031.68999999994</v>
      </c>
      <c r="E288" s="67">
        <f>SUM(E284+E286)</f>
        <v>679127.49</v>
      </c>
      <c r="F288" s="67">
        <f>SUM(F284+F286)</f>
        <v>0</v>
      </c>
      <c r="G288" s="67">
        <f>SUM(G284+G286)</f>
        <v>0</v>
      </c>
      <c r="H288" s="68">
        <f>SUM(I288-F288)</f>
        <v>-31600</v>
      </c>
      <c r="I288" s="69">
        <f>SUM(I284+I286)</f>
        <v>-31600</v>
      </c>
      <c r="J288" s="63"/>
      <c r="K288" s="35"/>
      <c r="L288" s="35"/>
      <c r="M288" s="35"/>
      <c r="N288" s="35"/>
      <c r="O288" s="35"/>
      <c r="P288" s="7"/>
      <c r="Q288" s="7"/>
      <c r="R288" s="7"/>
      <c r="S288" s="7"/>
    </row>
    <row r="289" ht="15" thickTop="1" x14ac:dyDescent="0.2"/>
  </sheetData>
  <protectedRanges>
    <protectedRange password="CC42" sqref="H261 F125:F133 F135:F136 K110:M115 I86:J115 K86:M91 K93:M108 G34:G39 I37:J39 F208:G208 F210:G288 H70 C26:E26 G14:G32 C47:E47 C70:E70 C79:E79 F14:F39 C104:E104 C89:E89 C96:E96 C125:E125 C131:E131 C164:E164 C185:E185 F195:G206 C211:E211 C219:E219 C224:E224 C230:E230 C232:E232 C240:E240 C261:E261 C276:E276 C284:E284 I34:J35 K117:M122 F117:G122 I125:J147 K124:M158 I149:J149 F1:G13 K160:M167 T31:U32 I183:J184 F41:G115 N35 K1:M30 P33:Q33 S33 U33 Q35 M41:M48 M50:M85 N1:N8 P1:Q8 O1:O6 I151:J181 F139:F191 G125:G191 K170:M184 I41:L85 I117:J123 I208:M208 I195:M206 I186:M191 I277:M288 H276:M276 H185:M185 I210:M275 K38:M39 K33:M35 I1:I32 J2:J32" name="Range1"/>
    <protectedRange password="CC42" sqref="F134" name="Range1_1"/>
    <protectedRange password="CC42" sqref="F137:F138" name="Range1_2"/>
  </protectedRanges>
  <printOptions headings="1" gridLines="1"/>
  <pageMargins left="1" right="1" top="1" bottom="1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 Innes</dc:creator>
  <cp:lastModifiedBy>JE Innes</cp:lastModifiedBy>
  <cp:lastPrinted>2021-05-01T21:28:56Z</cp:lastPrinted>
  <dcterms:created xsi:type="dcterms:W3CDTF">2021-04-29T04:24:26Z</dcterms:created>
  <dcterms:modified xsi:type="dcterms:W3CDTF">2021-05-07T23:15:06Z</dcterms:modified>
</cp:coreProperties>
</file>